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8_{4ED47AD8-8062-4DCF-8E9B-DF40283CBBC1}" xr6:coauthVersionLast="47" xr6:coauthVersionMax="47" xr10:uidLastSave="{00000000-0000-0000-0000-000000000000}"/>
  <bookViews>
    <workbookView xWindow="-120" yWindow="-120" windowWidth="29040" windowHeight="15840" tabRatio="597" activeTab="4" xr2:uid="{00000000-000D-0000-FFFF-FFFF00000000}"/>
  </bookViews>
  <sheets>
    <sheet name="BG" sheetId="31" r:id="rId1"/>
    <sheet name="ER" sheetId="34" r:id="rId2"/>
    <sheet name="EFE" sheetId="32" r:id="rId3"/>
    <sheet name="EEPN" sheetId="33" r:id="rId4"/>
    <sheet name="NOTAS" sheetId="3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4" i="35" l="1"/>
  <c r="F400" i="35"/>
  <c r="K400" i="35"/>
  <c r="L400" i="35" l="1"/>
  <c r="B404" i="35" l="1"/>
  <c r="I14" i="31"/>
  <c r="H14" i="31"/>
  <c r="E13" i="34" l="1"/>
  <c r="E19" i="34" s="1"/>
  <c r="D13" i="34"/>
  <c r="D19" i="34" s="1"/>
  <c r="E215" i="35"/>
  <c r="D215" i="35"/>
  <c r="D261" i="35" l="1"/>
  <c r="C261" i="35"/>
  <c r="F288" i="35"/>
  <c r="F287" i="35"/>
  <c r="F286" i="35"/>
  <c r="F285" i="35"/>
  <c r="F284" i="35"/>
  <c r="F283" i="35"/>
  <c r="D165" i="35"/>
  <c r="J15" i="33"/>
  <c r="L15" i="33" s="1"/>
  <c r="C14" i="33"/>
  <c r="D14" i="33"/>
  <c r="E14" i="33"/>
  <c r="F14" i="33"/>
  <c r="G14" i="33"/>
  <c r="H14" i="33"/>
  <c r="I14" i="33"/>
  <c r="J14" i="33"/>
  <c r="K14" i="33"/>
  <c r="D276" i="35" l="1"/>
  <c r="C276" i="35"/>
  <c r="D273" i="35"/>
  <c r="C273" i="35"/>
  <c r="D270" i="35"/>
  <c r="C270" i="35"/>
  <c r="D258" i="35"/>
  <c r="C258" i="35"/>
  <c r="D249" i="35"/>
  <c r="C249" i="35"/>
  <c r="D245" i="35"/>
  <c r="C245" i="35"/>
  <c r="D242" i="35"/>
  <c r="C242" i="35"/>
  <c r="C253" i="35" l="1"/>
  <c r="D253" i="35"/>
  <c r="D278" i="35"/>
  <c r="C278" i="35"/>
  <c r="E29" i="32" l="1"/>
  <c r="D29" i="32"/>
  <c r="E22" i="32"/>
  <c r="D22" i="32"/>
  <c r="E12" i="32"/>
  <c r="D12" i="32"/>
  <c r="D11" i="32"/>
  <c r="E11" i="32"/>
  <c r="E28" i="34"/>
  <c r="D19" i="31"/>
  <c r="I19" i="31"/>
  <c r="H19" i="31"/>
  <c r="D14" i="32" l="1"/>
  <c r="D16" i="32" s="1"/>
  <c r="D31" i="32" s="1"/>
  <c r="D33" i="32" s="1"/>
  <c r="E30" i="34"/>
  <c r="E32" i="34" s="1"/>
  <c r="E14" i="32"/>
  <c r="E16" i="32" s="1"/>
  <c r="E31" i="32" s="1"/>
  <c r="E33" i="32" s="1"/>
  <c r="I20" i="31"/>
  <c r="E446" i="35"/>
  <c r="F446" i="35"/>
  <c r="L412" i="35" l="1"/>
  <c r="K412" i="35"/>
  <c r="J412" i="35"/>
  <c r="I412" i="35"/>
  <c r="H412" i="35"/>
  <c r="G412" i="35"/>
  <c r="F412" i="35"/>
  <c r="E412" i="35"/>
  <c r="D412" i="35"/>
  <c r="C412" i="35"/>
  <c r="F367" i="35"/>
  <c r="E351" i="35"/>
  <c r="F351" i="35"/>
  <c r="E429" i="35" l="1"/>
  <c r="B413" i="35"/>
  <c r="B412" i="35"/>
  <c r="L401" i="35"/>
  <c r="K401" i="35"/>
  <c r="J401" i="35"/>
  <c r="I401" i="35"/>
  <c r="H401" i="35"/>
  <c r="G401" i="35"/>
  <c r="F401" i="35"/>
  <c r="E401" i="35"/>
  <c r="D401" i="35"/>
  <c r="C401" i="35"/>
  <c r="I329" i="35"/>
  <c r="H329" i="35"/>
  <c r="G329" i="35"/>
  <c r="E391" i="35"/>
  <c r="F369" i="35" l="1"/>
  <c r="F370" i="35" s="1"/>
  <c r="E421" i="35"/>
  <c r="D176" i="35"/>
  <c r="E159" i="35"/>
  <c r="E163" i="35" s="1"/>
  <c r="E158" i="35"/>
  <c r="E157" i="35"/>
  <c r="E164" i="35" l="1"/>
  <c r="F164" i="35" s="1"/>
  <c r="F163" i="35"/>
  <c r="C289" i="35"/>
  <c r="D289" i="35"/>
  <c r="E289" i="35"/>
  <c r="F289" i="35" l="1"/>
  <c r="D14" i="31"/>
  <c r="D20" i="31" s="1"/>
  <c r="E433" i="35" l="1"/>
  <c r="F421" i="35"/>
  <c r="F433" i="35" s="1"/>
  <c r="F429" i="35"/>
  <c r="F436" i="35"/>
  <c r="E451" i="35"/>
  <c r="F451" i="35"/>
  <c r="B391" i="35"/>
  <c r="B379" i="35"/>
  <c r="B380" i="35"/>
  <c r="C329" i="35"/>
  <c r="E329" i="35"/>
  <c r="H165" i="35"/>
  <c r="H160" i="35"/>
  <c r="H166" i="35" l="1"/>
  <c r="E436" i="35"/>
  <c r="E228" i="35" l="1"/>
  <c r="D228" i="35"/>
  <c r="C193" i="35"/>
  <c r="D193" i="35" l="1"/>
  <c r="E19" i="31" l="1"/>
  <c r="F158" i="35" l="1"/>
  <c r="F159" i="35"/>
  <c r="F157" i="35"/>
  <c r="F176" i="35" l="1"/>
  <c r="D28" i="34" l="1"/>
  <c r="D30" i="34" s="1"/>
  <c r="D32" i="34" s="1"/>
  <c r="I7" i="31" l="1"/>
  <c r="E7" i="34" s="1"/>
  <c r="E7" i="32" l="1"/>
  <c r="F439" i="35"/>
  <c r="F449" i="35" s="1"/>
  <c r="D160" i="35"/>
  <c r="D166" i="35" s="1"/>
  <c r="B4" i="32" l="1"/>
  <c r="B4" i="33" s="1"/>
  <c r="H20" i="31" l="1"/>
  <c r="E14" i="31" l="1"/>
  <c r="E20" i="31" l="1"/>
  <c r="H7" i="31" l="1"/>
  <c r="D7" i="34" s="1"/>
  <c r="E439" i="35" s="1"/>
  <c r="E449" i="35" s="1"/>
  <c r="D7" i="32" l="1"/>
  <c r="B14" i="33" s="1"/>
  <c r="K7" i="33" s="1"/>
  <c r="C182" i="35" l="1"/>
  <c r="D197" i="35" s="1"/>
  <c r="D219" i="35" s="1"/>
  <c r="D232" i="35" s="1"/>
  <c r="C139" i="35"/>
  <c r="C144" i="35" s="1"/>
  <c r="D241" i="35"/>
  <c r="D257" i="35" s="1"/>
  <c r="C241" i="35"/>
  <c r="C257" i="35" s="1"/>
  <c r="B15" i="33"/>
  <c r="L7" i="33" s="1"/>
  <c r="D182" i="35" s="1"/>
  <c r="E197" i="35" s="1"/>
  <c r="E219" i="35" s="1"/>
  <c r="E232" i="35" s="1"/>
</calcChain>
</file>

<file path=xl/sharedStrings.xml><?xml version="1.0" encoding="utf-8"?>
<sst xmlns="http://schemas.openxmlformats.org/spreadsheetml/2006/main" count="670" uniqueCount="470">
  <si>
    <t>INDICE</t>
  </si>
  <si>
    <t>CADIEM ADMINISTRADORA DE FONDOS PATRIMONIALES DE INVERSIÓN S.A.</t>
  </si>
  <si>
    <t>INFORMACIÓN GENERAL DE LA ENTIDAD</t>
  </si>
  <si>
    <t>ESTADO DE RESULTADO</t>
  </si>
  <si>
    <t>ÍNDICE</t>
  </si>
  <si>
    <t>1) Identificación</t>
  </si>
  <si>
    <t>Razón Social:</t>
  </si>
  <si>
    <t>Cadiem Administradora de Fondos Patrimoniales de Inversión S.A.</t>
  </si>
  <si>
    <t>Registro CNV:</t>
  </si>
  <si>
    <t>Resolución 1008/07 del 27 de febrero de 2007</t>
  </si>
  <si>
    <t>Dirección:</t>
  </si>
  <si>
    <t>Quesada N° 4926 - (Edificio Atlas Center, Piso 6i)</t>
  </si>
  <si>
    <t>Teléfono:</t>
  </si>
  <si>
    <t>610-720</t>
  </si>
  <si>
    <t>cadiemfondos@cadiemfondos.com.py</t>
  </si>
  <si>
    <t>Sitio WEB:</t>
  </si>
  <si>
    <t>www.cadiemfondos.com.py</t>
  </si>
  <si>
    <t>Domicilio Legal:</t>
  </si>
  <si>
    <t>2) Antecedentes sobre constitución de la Sociedad y reformas estatutarias</t>
  </si>
  <si>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 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</si>
  <si>
    <t>3) Administración</t>
  </si>
  <si>
    <t>CARGO</t>
  </si>
  <si>
    <t>NOMBRE Y APELLIDO</t>
  </si>
  <si>
    <t>Representantes Legales</t>
  </si>
  <si>
    <t>Presidente</t>
  </si>
  <si>
    <t>César Paredes Franco</t>
  </si>
  <si>
    <t>Vice-Presidente</t>
  </si>
  <si>
    <t>Elías Miguel Gelay</t>
  </si>
  <si>
    <t>Director</t>
  </si>
  <si>
    <t>Gloria Ayala Person</t>
  </si>
  <si>
    <t>Síndico</t>
  </si>
  <si>
    <t>Juana Pabla Galeano</t>
  </si>
  <si>
    <t>Panal Ejecutiva</t>
  </si>
  <si>
    <t>Natalia Trinidad</t>
  </si>
  <si>
    <t>Contador</t>
  </si>
  <si>
    <t>Jorge Ugarte</t>
  </si>
  <si>
    <t>NOMBRE</t>
  </si>
  <si>
    <t>TIPO DE VINCULACIÓN</t>
  </si>
  <si>
    <t>1) Cadiem Casa de Bolsa S.A.</t>
  </si>
  <si>
    <t>b) Mismos Representantes Legales</t>
  </si>
  <si>
    <t>c) Misma Plana Ejecutiva</t>
  </si>
  <si>
    <t>2) César Paredes Franco</t>
  </si>
  <si>
    <t>Accionista con Derecho a Voto  - Presidente</t>
  </si>
  <si>
    <t>Accionista con Derecho a Voto  - Vicepresidente</t>
  </si>
  <si>
    <t>Accionista con Derecho a Voto  - Directora</t>
  </si>
  <si>
    <t xml:space="preserve">BALANCE GENERAL </t>
  </si>
  <si>
    <t>en Guaraníes</t>
  </si>
  <si>
    <t>ACTIVO</t>
  </si>
  <si>
    <t>Nota</t>
  </si>
  <si>
    <t>PASIVO</t>
  </si>
  <si>
    <t>Activo Corriente</t>
  </si>
  <si>
    <t>Pasivo Corriente</t>
  </si>
  <si>
    <t>Disponibilidades</t>
  </si>
  <si>
    <t>5.1</t>
  </si>
  <si>
    <t>Cuentas por Pagar</t>
  </si>
  <si>
    <t>5.3</t>
  </si>
  <si>
    <t>Inversiones temporarias</t>
  </si>
  <si>
    <t>Anexo II</t>
  </si>
  <si>
    <t>Relacionadas</t>
  </si>
  <si>
    <t>Créditos</t>
  </si>
  <si>
    <t>5.2</t>
  </si>
  <si>
    <t>Total Pasivo Corriente</t>
  </si>
  <si>
    <t>Con Relacionadas</t>
  </si>
  <si>
    <t>PATRIMONIO NETO</t>
  </si>
  <si>
    <t>Total Activo Corriente</t>
  </si>
  <si>
    <t>Capital</t>
  </si>
  <si>
    <t>Activo No Corriente</t>
  </si>
  <si>
    <t>Reserva</t>
  </si>
  <si>
    <t>Activos Intangibles y Cargos Diferidos</t>
  </si>
  <si>
    <t>Resultado del Ejercicio</t>
  </si>
  <si>
    <t>Total Activo No Corriente</t>
  </si>
  <si>
    <t>Total Patrimonio Neto</t>
  </si>
  <si>
    <t>Total Activo</t>
  </si>
  <si>
    <t>Total Pasivo y Patrimonio Neto</t>
  </si>
  <si>
    <t>CONCEPTO</t>
  </si>
  <si>
    <t>Notas</t>
  </si>
  <si>
    <t>INGRESOS OPERATIVOS</t>
  </si>
  <si>
    <t>Ingresos por Servicios</t>
  </si>
  <si>
    <t>Ingresos Financieros</t>
  </si>
  <si>
    <t>Ingreso con Relacionadas</t>
  </si>
  <si>
    <t>Otros Ingresos</t>
  </si>
  <si>
    <t>TOTAL INGRESOS</t>
  </si>
  <si>
    <t>EGRESOS</t>
  </si>
  <si>
    <t>Gastos de Venta</t>
  </si>
  <si>
    <t>Gastos de Administración</t>
  </si>
  <si>
    <t>Gastos Fiscales</t>
  </si>
  <si>
    <t>Gastos Financieros</t>
  </si>
  <si>
    <t>Otros Egresos</t>
  </si>
  <si>
    <t>TOTAL EGRESOS</t>
  </si>
  <si>
    <t>UTILIDAD O PERDIDA</t>
  </si>
  <si>
    <t>IMPUESTO A LA RENTA</t>
  </si>
  <si>
    <t>RESULTADO DEL EJERCICIO</t>
  </si>
  <si>
    <t>(En Guaraníes)</t>
  </si>
  <si>
    <t>1.</t>
  </si>
  <si>
    <t>ACTIVIDADES DE OPERACIÓN</t>
  </si>
  <si>
    <t>Ingreso en efectivo por comisiones y otros</t>
  </si>
  <si>
    <t>Efectivo pagado a empleados</t>
  </si>
  <si>
    <t>Total de efectivo de las actividades operativas antes de cambios en los activos de operaciones</t>
  </si>
  <si>
    <t>Aumento (disminución) en pasivos operativos</t>
  </si>
  <si>
    <t>Pago proveedores</t>
  </si>
  <si>
    <t>Efectivo neto de actividades de operación antes de Impuestos</t>
  </si>
  <si>
    <t>Impuesto a la renta</t>
  </si>
  <si>
    <t>Efectivo neto en actividades de operación</t>
  </si>
  <si>
    <t>2.</t>
  </si>
  <si>
    <t>Flujo de Efectivo por Actividades de Inversión</t>
  </si>
  <si>
    <t>Inversiones Temporarias</t>
  </si>
  <si>
    <t>Adquisición de bienes de uso</t>
  </si>
  <si>
    <t>Intereses percibidos</t>
  </si>
  <si>
    <t>Efectivo neto por (o usado) en actividades de Inversión</t>
  </si>
  <si>
    <t>3.</t>
  </si>
  <si>
    <t>Flujo de Efectivo por Actividades de Financiamiento</t>
  </si>
  <si>
    <t>Proveniente de préstamos y otras deudas</t>
  </si>
  <si>
    <t>Dividendos Pagados</t>
  </si>
  <si>
    <t>Intereses Pagados</t>
  </si>
  <si>
    <t>Valuación de Saldos</t>
  </si>
  <si>
    <t>Efectivo neto en actividades de financiamiento</t>
  </si>
  <si>
    <t>Aumento (o disminución) neto de efectivo y sus equivalentes</t>
  </si>
  <si>
    <t>Efectivo y su equivalente al comienzo del periodo</t>
  </si>
  <si>
    <t>Efectivo y su equivalente al cierre del periodo</t>
  </si>
  <si>
    <t>CUENTAS</t>
  </si>
  <si>
    <t>CAPITAL</t>
  </si>
  <si>
    <t>RESERVA</t>
  </si>
  <si>
    <t>RESULTADO</t>
  </si>
  <si>
    <t>SUSCRIPTO</t>
  </si>
  <si>
    <t>A INTEGRAR</t>
  </si>
  <si>
    <t>INTEGRADO</t>
  </si>
  <si>
    <t>LEGAL</t>
  </si>
  <si>
    <t>FACULTATIVA</t>
  </si>
  <si>
    <t>REVALÚO</t>
  </si>
  <si>
    <t>ACUMULADO</t>
  </si>
  <si>
    <t>DEL EJERCICIO</t>
  </si>
  <si>
    <t>Saldo al inicio</t>
  </si>
  <si>
    <t>Movimientos subsecuentes</t>
  </si>
  <si>
    <t>Capitalización de Utilidades</t>
  </si>
  <si>
    <t>Reserva Legal</t>
  </si>
  <si>
    <t>Transf a dividendos a pagar</t>
  </si>
  <si>
    <t>Resultado del ejercicio</t>
  </si>
  <si>
    <t>Notas a los Estados Financieros</t>
  </si>
  <si>
    <t>1) Información básica de la empresa.</t>
  </si>
  <si>
    <t xml:space="preserve">     Naturaleza jurídica de las actividades de la sociedad.</t>
  </si>
  <si>
    <t>2) Principales políticas y prácticas contables aplicadas.</t>
  </si>
  <si>
    <t>3) Cambio de Políticas y Procedimientos de Contabilidad.</t>
  </si>
  <si>
    <t>4) Criterios específicos de valuación.</t>
  </si>
  <si>
    <t>4.1) Valuación en moneda extranjera</t>
  </si>
  <si>
    <t>4.2) Posición en moneda extranjera</t>
  </si>
  <si>
    <t>DETALLE</t>
  </si>
  <si>
    <t>MONEDA EXTRANJERA</t>
  </si>
  <si>
    <t>CAMBIO VIGENTE</t>
  </si>
  <si>
    <t>CLASE</t>
  </si>
  <si>
    <t>MONTO</t>
  </si>
  <si>
    <t>ACTIVOS</t>
  </si>
  <si>
    <t>USD</t>
  </si>
  <si>
    <t>PASIVOS</t>
  </si>
  <si>
    <t>Proveedor</t>
  </si>
  <si>
    <t>Concepto</t>
  </si>
  <si>
    <t>Ganancia por valuación de activos monetarios en moneda extranjera</t>
  </si>
  <si>
    <t>Ganancia por valuación de pasivos monetarios en moneda extranjera</t>
  </si>
  <si>
    <t>Pérdida por valuación de activos monetarios en moneda extranjera</t>
  </si>
  <si>
    <t>Pérdida por valuación de pasivos monetarios en moneda extranjera</t>
  </si>
  <si>
    <t>5) Composición de cuentas:</t>
  </si>
  <si>
    <t>Detalle</t>
  </si>
  <si>
    <t>Bancos Gs</t>
  </si>
  <si>
    <t>Bancos USD</t>
  </si>
  <si>
    <t>Total</t>
  </si>
  <si>
    <t>DETALLE CORRIENTE</t>
  </si>
  <si>
    <t>Documentos y cuentas por Cobrar</t>
  </si>
  <si>
    <t>Comisión</t>
  </si>
  <si>
    <t>Deudores Varios</t>
  </si>
  <si>
    <t>Crédito Fiscal</t>
  </si>
  <si>
    <t>Anticipo Proveedor</t>
  </si>
  <si>
    <t>Servicios</t>
  </si>
  <si>
    <t>TOTAL</t>
  </si>
  <si>
    <t>Fiscales</t>
  </si>
  <si>
    <t>Al Personal</t>
  </si>
  <si>
    <t>IPS</t>
  </si>
  <si>
    <t>Patronal</t>
  </si>
  <si>
    <t>Saldo Inicial</t>
  </si>
  <si>
    <t xml:space="preserve">Aumento </t>
  </si>
  <si>
    <t>Disminución</t>
  </si>
  <si>
    <t>Saldo al Cierre</t>
  </si>
  <si>
    <t>Capital Integrado</t>
  </si>
  <si>
    <t>Reservas</t>
  </si>
  <si>
    <t>Resultado Acumulado</t>
  </si>
  <si>
    <t>Comisión Fondo</t>
  </si>
  <si>
    <t>(-) Devolución de Comisión</t>
  </si>
  <si>
    <t>Diferencia de Cambio</t>
  </si>
  <si>
    <t>Emisión de Cheque</t>
  </si>
  <si>
    <t>Gastos de Ventas</t>
  </si>
  <si>
    <t>Comisiones Pagadas</t>
  </si>
  <si>
    <t>Publicidad</t>
  </si>
  <si>
    <t>Gastos Varios Administrativos</t>
  </si>
  <si>
    <t>Retribución Social y Carga Social</t>
  </si>
  <si>
    <t>Honorarios</t>
  </si>
  <si>
    <t>Alquiler de Local</t>
  </si>
  <si>
    <t>Depreciación</t>
  </si>
  <si>
    <t>Gastos Varios</t>
  </si>
  <si>
    <t>Aranceles SEPRELAD</t>
  </si>
  <si>
    <t>IVA Gasto</t>
  </si>
  <si>
    <t>Multas y Recargos</t>
  </si>
  <si>
    <t>Interés Repo</t>
  </si>
  <si>
    <t>6) Información referentes a las contingencias y compromisos.</t>
  </si>
  <si>
    <t xml:space="preserve">     6.1) Compromisos directos</t>
  </si>
  <si>
    <t>Cadiem A.F.P.I.S.A. no cuenta con garantías otorgadas a la fecha.</t>
  </si>
  <si>
    <t xml:space="preserve">     6.2) Contingencias Legales</t>
  </si>
  <si>
    <t>No existen a la fecha juicios u otras acciones legales que comprometan a la Sociedad.</t>
  </si>
  <si>
    <t>7) Hechos posteriores al cierre del ejercicio.</t>
  </si>
  <si>
    <t>No han ocurrido hechos posteriores al cierre del presente trimestre hasta la emisión del informe.</t>
  </si>
  <si>
    <t>8) Limitación a la libre disponibilidad de los activos o del patrimonio y cualquier restricción al derecho de propiedad.</t>
  </si>
  <si>
    <t>No existe ninguna limitación para la libre disposición de los activos o de patrimonio ni cualquier restricción al derecho de propiedad, prendas e hipotecas a la fecha de emisión de los presentes estados contables.</t>
  </si>
  <si>
    <t>9) Sanciones.</t>
  </si>
  <si>
    <t>No existe ninguna sanción para la Sociedad, sus directores y/o administración y cualquier otro antecedente que sea considerado importante informar a la emisión del informe.</t>
  </si>
  <si>
    <t>ANEXO I</t>
  </si>
  <si>
    <t>CADIEM ADMINISTRADORA DE FONDOS PATROMINALES DE INVERSIÓN S.A.</t>
  </si>
  <si>
    <t>DETALLE DE CAPITAL Y PROPIEDAD</t>
  </si>
  <si>
    <t>Capital Emitido:</t>
  </si>
  <si>
    <t>Capital Suscripto:</t>
  </si>
  <si>
    <t>Capital Integrado:</t>
  </si>
  <si>
    <t>Valor nominal de cada acción es:</t>
  </si>
  <si>
    <t>Gs. 100.000-</t>
  </si>
  <si>
    <t>CAPITAL INTEGRADO</t>
  </si>
  <si>
    <t>Accionistas</t>
  </si>
  <si>
    <t>Cantidad de Acciones</t>
  </si>
  <si>
    <t>Clase</t>
  </si>
  <si>
    <t>Votos</t>
  </si>
  <si>
    <t>Valor Nominal</t>
  </si>
  <si>
    <t>% Participación en el Capital Integrado</t>
  </si>
  <si>
    <t>ANEXO II</t>
  </si>
  <si>
    <t>EMISOR</t>
  </si>
  <si>
    <t>VALOR DE COSTO</t>
  </si>
  <si>
    <t>VALOR CONTABLE</t>
  </si>
  <si>
    <t>VALOR NOMINAL UNITARIO</t>
  </si>
  <si>
    <t>VALOR DE COTIZACIÓN</t>
  </si>
  <si>
    <t>VENCIMIENTO</t>
  </si>
  <si>
    <t>INVERSIÓN TEMPORARIA</t>
  </si>
  <si>
    <t>ANEXO III</t>
  </si>
  <si>
    <t>VALORES DE ORIGEN</t>
  </si>
  <si>
    <t>DEPRECIACIONES</t>
  </si>
  <si>
    <t>NETO RESULTANTE</t>
  </si>
  <si>
    <t>VALORES AL INCIO</t>
  </si>
  <si>
    <t>ALTAS</t>
  </si>
  <si>
    <t>BAJAS</t>
  </si>
  <si>
    <t>VALORES AL CIERRE</t>
  </si>
  <si>
    <t>ACUMULADA AL INICIO</t>
  </si>
  <si>
    <t>DEPRECIACIÓN DEL PERIODO</t>
  </si>
  <si>
    <t>ACUMULADAS AL CIERRE</t>
  </si>
  <si>
    <t>4.3) Diferencia de cambio en moneda extranjera</t>
  </si>
  <si>
    <t>5.6</t>
  </si>
  <si>
    <t>Los estados financieros fuerón preparados utilizando como principal criterio de valuación el costo histórico, con las excepciones que se mencionan en el numeral 2.</t>
  </si>
  <si>
    <t>Gs. 35.000.000.000-</t>
  </si>
  <si>
    <t xml:space="preserve">El Capital Social de la entidad de acuerdo con el Acta N° 28 de fecha 25/03/2022 es de Gs. 40.000.000.000 (guaraníes cuarenta mil millones) </t>
  </si>
  <si>
    <t>Banco Itau Paraguay S.A.</t>
  </si>
  <si>
    <t>Banco Itau Paraguay S.A</t>
  </si>
  <si>
    <t>Fondo de Inversion Eco Forestal I</t>
  </si>
  <si>
    <t>Fondo Mutuo Crecimiento Renta Fija en Gs</t>
  </si>
  <si>
    <t>Fondo Mutuo Disponible Renta Fija en Gs</t>
  </si>
  <si>
    <t>Fondo de Inversion Naves Industriales</t>
  </si>
  <si>
    <t>Fondo M. Disponible Dolares Americanos</t>
  </si>
  <si>
    <t>Fondo Mutuo Para Todos Renta Fija en Gs</t>
  </si>
  <si>
    <t>Impuesto</t>
  </si>
  <si>
    <t>Intereses de Vto</t>
  </si>
  <si>
    <t>Banco GNB Paraguay S.A</t>
  </si>
  <si>
    <t>Créditos al Personal</t>
  </si>
  <si>
    <t>Dividendos Cobrados</t>
  </si>
  <si>
    <t>Gastos Bancarios</t>
  </si>
  <si>
    <t>TOTAL ACTIVO</t>
  </si>
  <si>
    <t>TOTAL PASIVO</t>
  </si>
  <si>
    <t>POSICIÓN NETA</t>
  </si>
  <si>
    <t>PERDIDA/GANANCIA</t>
  </si>
  <si>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 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</si>
  <si>
    <t>ESTADO DE CAMBIOS EN EL PATRIMONIO NETO</t>
  </si>
  <si>
    <t>5.5</t>
  </si>
  <si>
    <t>Gloria Beatriz Ayala Person</t>
  </si>
  <si>
    <t>César Esteban Paredes Franco</t>
  </si>
  <si>
    <t>Cadiem Casa de Bolsa S.A.</t>
  </si>
  <si>
    <r>
      <t>- Moneda de Cuenta:</t>
    </r>
    <r>
      <rPr>
        <sz val="11"/>
        <color theme="1"/>
        <rFont val="Gantari"/>
      </rPr>
      <t xml:space="preserve"> Los presentes estados contables han sido preparados en base a la moneda oficial del Paraguay, el guaraní.</t>
    </r>
  </si>
  <si>
    <r>
      <t>-Valuaciones:</t>
    </r>
    <r>
      <rPr>
        <sz val="11"/>
        <color theme="1"/>
        <rFont val="Gantari"/>
      </rPr>
      <t xml:space="preserve"> Los estados contables han sido preparados basados en valores históricos.</t>
    </r>
  </si>
  <si>
    <r>
      <t>-Reconocimiento de Ganancias y Pérdidas:</t>
    </r>
    <r>
      <rPr>
        <sz val="11"/>
        <color theme="1"/>
        <rFont val="Gantari"/>
      </rPr>
      <t xml:space="preserve"> Las ganancias son registradas como ingresos en función a su devengamiento, independientemente de su realización. Las pérdidas se registran cuando se conocen.</t>
    </r>
  </si>
  <si>
    <r>
      <t>-Previsiones:</t>
    </r>
    <r>
      <rPr>
        <sz val="11"/>
        <color theme="1"/>
        <rFont val="Gantari"/>
      </rPr>
      <t xml:space="preserve"> Las previsiones no son utilizadas.</t>
    </r>
  </si>
  <si>
    <r>
      <t>-Información del Estado de Flujo de Efectivo:</t>
    </r>
    <r>
      <rPr>
        <sz val="11"/>
        <color theme="1"/>
        <rFont val="Gantari"/>
      </rPr>
      <t xml:space="preserve"> el modelo del Estado de Flujo de Efectivo que forma parte corresponde a la estructura normalmente utilizada por el Método directo, según el cual se presentan por separado las principales categorías de cobros y pagos en términos brutos. El procedimiento involucra la identificación de la parte de efectivo de cada partida del estado de resultados.</t>
    </r>
  </si>
  <si>
    <r>
      <t xml:space="preserve">5.1) Disponibilidades: </t>
    </r>
    <r>
      <rPr>
        <sz val="11"/>
        <color theme="1"/>
        <rFont val="Gantari"/>
      </rPr>
      <t>El detalle es el siguiente</t>
    </r>
  </si>
  <si>
    <r>
      <t xml:space="preserve">5.2) Créditos: </t>
    </r>
    <r>
      <rPr>
        <sz val="11"/>
        <color theme="1"/>
        <rFont val="Gantari"/>
      </rPr>
      <t>El detalle de Créditos Corrientes y No Corrientes es el siguiente</t>
    </r>
  </si>
  <si>
    <r>
      <t xml:space="preserve">5.3) Documentos y Cuentas por Pagar </t>
    </r>
    <r>
      <rPr>
        <sz val="11"/>
        <color theme="1"/>
        <rFont val="Gantari"/>
      </rPr>
      <t>El detalle es el siguiente</t>
    </r>
  </si>
  <si>
    <r>
      <t xml:space="preserve">5.5) Ingresos </t>
    </r>
    <r>
      <rPr>
        <sz val="11"/>
        <color theme="1"/>
        <rFont val="Gantari"/>
      </rPr>
      <t>El detalle es el siguiente</t>
    </r>
  </si>
  <si>
    <r>
      <t xml:space="preserve">5.6) Egresos </t>
    </r>
    <r>
      <rPr>
        <sz val="11"/>
        <color theme="1"/>
        <rFont val="Gantari"/>
      </rPr>
      <t>El detalle es el siguiente</t>
    </r>
  </si>
  <si>
    <t>Auditor Interno</t>
  </si>
  <si>
    <t>a) Accionista Mayoritario - 84,90%</t>
  </si>
  <si>
    <t>Los estados financieros se han preparado de acuerdo con normas contables y criterios de valuación dictados por la Super Intendencia de Valores y con normas dictadas por el Consejo de Contadores Públicos del Paraguay.
La moneda funcional y de presentación de los estados financieros de la entidad es el guaraní, la moneda local de Paraguay.
Dado que la inflación acumulada en los últimos tres años, calculada a base del Índice de Precios al Consumidor emitido por el Banco Central del Paraguay, ha sido inferior al 100%, los estados financieros se presentan en unidad de medida heterogénea. Consecuentemente los estados financieros no fueron expresados en moneda homogénea de poder adquisitivo constante.</t>
  </si>
  <si>
    <t>3) Elías Miguel Gelay</t>
  </si>
  <si>
    <t>4) Gloria Ayala Person</t>
  </si>
  <si>
    <t>Banco GNB Paraguay S.A.</t>
  </si>
  <si>
    <t>IVA</t>
  </si>
  <si>
    <t>OVM/OS</t>
  </si>
  <si>
    <t>(%) Votos</t>
  </si>
  <si>
    <t>Fecha de Operación</t>
  </si>
  <si>
    <t>Cod. Negociación</t>
  </si>
  <si>
    <t>Monto Inicial</t>
  </si>
  <si>
    <t>Monto Contable</t>
  </si>
  <si>
    <t>Fecha de Vencimiento</t>
  </si>
  <si>
    <t>Operaciones de Reporto</t>
  </si>
  <si>
    <t>ANEXO IV</t>
  </si>
  <si>
    <t>4) Personas y Empresas Vinculadas</t>
  </si>
  <si>
    <r>
      <t xml:space="preserve">Créditos por Repo </t>
    </r>
    <r>
      <rPr>
        <b/>
        <sz val="8"/>
        <color rgb="FF000000"/>
        <rFont val="Gantari"/>
      </rPr>
      <t>(*)</t>
    </r>
  </si>
  <si>
    <t>Cuentas a Cobrar</t>
  </si>
  <si>
    <t xml:space="preserve">TOTAL  </t>
  </si>
  <si>
    <t>INGRESOS</t>
  </si>
  <si>
    <t>GASTOS</t>
  </si>
  <si>
    <t>TOTAL GASTOS</t>
  </si>
  <si>
    <t>ANEXO V</t>
  </si>
  <si>
    <t>Anexo V</t>
  </si>
  <si>
    <t>Anexo III</t>
  </si>
  <si>
    <t>Composición de saldos con relacionadas</t>
  </si>
  <si>
    <t>RELACION</t>
  </si>
  <si>
    <t>TIPO DE OPERACIÓN</t>
  </si>
  <si>
    <t>Ueno Bank S.A.</t>
  </si>
  <si>
    <t>CADIEM CBSA</t>
  </si>
  <si>
    <t>Controlante</t>
  </si>
  <si>
    <t>Agente Colocador</t>
  </si>
  <si>
    <t>Fátima Flecha</t>
  </si>
  <si>
    <t>Directora Financiera</t>
  </si>
  <si>
    <t>Reporto</t>
  </si>
  <si>
    <t>Aranceles por Operación</t>
  </si>
  <si>
    <t>Administrativos</t>
  </si>
  <si>
    <t>Myriam Silva</t>
  </si>
  <si>
    <t>Anticipo IRE</t>
  </si>
  <si>
    <t>Directora Comercial</t>
  </si>
  <si>
    <t>Director de Fondos</t>
  </si>
  <si>
    <t>5) Auditor Externo Independiente</t>
  </si>
  <si>
    <t>BCA - Benítez Codas &amp; Asociados</t>
  </si>
  <si>
    <t>SIV N° AE015</t>
  </si>
  <si>
    <t>Avenida Brasilia 707 Asunción - Paraguay</t>
  </si>
  <si>
    <t>021 212 505</t>
  </si>
  <si>
    <r>
      <rPr>
        <sz val="11"/>
        <color theme="1"/>
        <rFont val="Gantari"/>
      </rPr>
      <t xml:space="preserve"> </t>
    </r>
    <r>
      <rPr>
        <b/>
        <sz val="11"/>
        <color theme="1"/>
        <rFont val="Gantari"/>
      </rPr>
      <t>-Valuación de Bienes de Uso:</t>
    </r>
    <r>
      <rPr>
        <sz val="11"/>
        <color theme="1"/>
        <rFont val="Gantari"/>
      </rPr>
      <t xml:space="preserve"> Al 31 de diciembre de 2019 los bienes de uso se exponen a su costo histórico revaluado a partir del año siguiente al de su incorporación, de acuerdo con lo establecido en el artículo 12 de la Ley Nº 125/91, menos la correspondiente depreciación acumulada. El incremento neto por revaluación se acredita a la cuenta Reserva de Revalúo del patrimonio neto. La depreciación de los bienes de uso es calculada por el método de línea recta a partir del año siguiente de su incorporación, aplicando las tasas anuales determinadas con base en la vida útil de los bienes.
A partir del ejercicio 2020, los bienes de uso se exponen a su costo histórico, revaluado hasta el 31 de diciembre de 2019, menos la correspondiente depreciación acumulada de acuerdo con lo establecido en la Ley 6.380/19. La cuota de depreciación es calculada por el método de línea recta sobre el valor neto contable menos el valor residual de los bienes al 31 de diciembre de 2019, lo que implica un cambio en la base de cálculo de la depreciación respecto al ejercicio anterior. El valor residual es calculado sobre el valor neto contable de los bienes al 31 de diciembre de 2019.
De acuerdo con lo establecido por la Ley 6.380/19, el Poder Ejecutivo podrá establecer el revalúo obligatorio de los bienes del activo fijo, cuando la variación del Índice de Precios al Consumo determinado por el Banco Central del Paraguay alcance al menos el 20% acumulado a partir del ejercicio 2019. El reconocimiento del revalúo obligatorio formará parte de una reserva patrimonial cuyo único destino podrá ser la capitalización.</t>
    </r>
  </si>
  <si>
    <t>Otros Creditos</t>
  </si>
  <si>
    <t>Anticipo Cliente</t>
  </si>
  <si>
    <t>José Monges</t>
  </si>
  <si>
    <t>SALDO AL 31/12/2024</t>
  </si>
  <si>
    <t>Saldo al 31/12/2024</t>
  </si>
  <si>
    <t>Sub-Total</t>
  </si>
  <si>
    <t>T.C.</t>
  </si>
  <si>
    <t>Total Gs</t>
  </si>
  <si>
    <t>INVERSIÓN PERMANENTE</t>
  </si>
  <si>
    <t>NO APLICA</t>
  </si>
  <si>
    <t>Bienes de uso</t>
  </si>
  <si>
    <t>Directora de Negocios</t>
  </si>
  <si>
    <t>Por Servicios</t>
  </si>
  <si>
    <t>Roberto Acosta</t>
  </si>
  <si>
    <t>Gerente</t>
  </si>
  <si>
    <t>Jose Monges</t>
  </si>
  <si>
    <t>Cadiem AFPISA</t>
  </si>
  <si>
    <t>Fondo de Inversion Inmobiliario Orquideas</t>
  </si>
  <si>
    <t>Op Reporto</t>
  </si>
  <si>
    <t>OK</t>
  </si>
  <si>
    <t xml:space="preserve">R U B R O </t>
  </si>
  <si>
    <t>VALORES ORIGINALES</t>
  </si>
  <si>
    <t>Valores al inicio</t>
  </si>
  <si>
    <t>Altas</t>
  </si>
  <si>
    <t>Bajas</t>
  </si>
  <si>
    <t>Valores al Cierre</t>
  </si>
  <si>
    <t>Acumuladas al inicio</t>
  </si>
  <si>
    <t>Depreciación del Período</t>
  </si>
  <si>
    <t>Acumuladas al Cierre</t>
  </si>
  <si>
    <t xml:space="preserve">Anexo IV </t>
  </si>
  <si>
    <t>ESTADO DE FLUJO DE EFECTIVO</t>
  </si>
  <si>
    <t>Las 9 notas y el Anexo I, II, III, IV, V que se acompañan forman parte integral de los estados financieros.</t>
  </si>
  <si>
    <t>Gastos Recuperables</t>
  </si>
  <si>
    <t>Tipo de cambio comprador DNIT</t>
  </si>
  <si>
    <t>Tipo de cambio vendedor DNIT</t>
  </si>
  <si>
    <t>Tipo de cambio unico Comprador BCP</t>
  </si>
  <si>
    <t>Deudas Fiscales</t>
  </si>
  <si>
    <t xml:space="preserve">Banco Continental S.A.E.CA Cta Cte </t>
  </si>
  <si>
    <t>Las partidas de activos y pasivos en moneda extranjera fueron valuadas al tipo de cambio de cierre proporcionado por la Dirección Nacional de Ingresos Tributarios (DNIT), hasta el mes de diciembre del 2024, el cual no difiere significativamente respecto del vigente en el mercado libre de cambios, y de acuerdo a la Resolución SV. SG.N° 00003/2024 se considera la cotización Referencial Mensual, publicada por el Banco Central del Paraguay.</t>
  </si>
  <si>
    <t>Gs. 25.000.000.000-</t>
  </si>
  <si>
    <t>CAMBIO AL 31/12/2024</t>
  </si>
  <si>
    <t>Créditos por Repo</t>
  </si>
  <si>
    <t>Egresos con Relacionadas</t>
  </si>
  <si>
    <t>Director de Tecnología </t>
  </si>
  <si>
    <t>Nicolás González</t>
  </si>
  <si>
    <t>Virginia Amambay Cardozo</t>
  </si>
  <si>
    <t>Préstamos</t>
  </si>
  <si>
    <t>ELECTROBAN S.A.E.C.A.</t>
  </si>
  <si>
    <t>BONO CORPORATIVO</t>
  </si>
  <si>
    <t>FRIGORIFICO CONCEPCION S.A.</t>
  </si>
  <si>
    <t>BONO SUBORDINADO</t>
  </si>
  <si>
    <t>BONO FINANCIERO</t>
  </si>
  <si>
    <t>BANCO ITAU PARAGUAY S.A.</t>
  </si>
  <si>
    <t>ZETA BANCO S.A.E.C.A.</t>
  </si>
  <si>
    <t>PYFRI09F9511</t>
  </si>
  <si>
    <t>PYVIS04F6123</t>
  </si>
  <si>
    <t>PYTSU02F9077</t>
  </si>
  <si>
    <t>Licencias</t>
  </si>
  <si>
    <t>Oficial de Cumplimiento</t>
  </si>
  <si>
    <t>Jezabel Pando</t>
  </si>
  <si>
    <t>Aguinaldo</t>
  </si>
  <si>
    <t>Comisiones a Pagar</t>
  </si>
  <si>
    <t>Honorarios a Pagar</t>
  </si>
  <si>
    <t>Gratificacion Especial - Premio</t>
  </si>
  <si>
    <t>QUIMISUR S.A.E.C.A.</t>
  </si>
  <si>
    <t>SUDAMERIS BANK S.A.E.C.A.</t>
  </si>
  <si>
    <t>Mejora en Predio Ajeno</t>
  </si>
  <si>
    <t>Muebles y Útiles</t>
  </si>
  <si>
    <t>Equipos de Oficina</t>
  </si>
  <si>
    <t>Equipo de Informática</t>
  </si>
  <si>
    <t>Administración</t>
  </si>
  <si>
    <t>Aranceles SIV</t>
  </si>
  <si>
    <t>Documentos a rendir</t>
  </si>
  <si>
    <t>Correspondiente al 31/12/2025, presentado en forma comparativa con el ejercicio cerrado al 31/12/2024</t>
  </si>
  <si>
    <t>Correspondiente al 31/12/2025, presentado en forma comparativa con el ejercicio cerrado al 31/12/2024.</t>
  </si>
  <si>
    <t>Información al 31/12/2025</t>
  </si>
  <si>
    <t>Monto Ajustado
31/12/2025
(Gs)</t>
  </si>
  <si>
    <t>Tipo de Cambio 31/12/2024</t>
  </si>
  <si>
    <t>Tipo de Cambio 31/12/2025</t>
  </si>
  <si>
    <t>SALDO AL 31/12/2025</t>
  </si>
  <si>
    <t>Fondo de Inversión Link Center</t>
  </si>
  <si>
    <t>PYFRI08F9058</t>
  </si>
  <si>
    <t>TELECEL SAE</t>
  </si>
  <si>
    <t>PYTEL06F0442</t>
  </si>
  <si>
    <t>PYTEL01F2724</t>
  </si>
  <si>
    <t>PYQUS01F1045</t>
  </si>
  <si>
    <t>PYQUS02F1051</t>
  </si>
  <si>
    <t>PYBAM01F0366</t>
  </si>
  <si>
    <t>PYSUD04F1468</t>
  </si>
  <si>
    <t>PYFIN01F0207</t>
  </si>
  <si>
    <t>ACCIONIES PREFERIDAS</t>
  </si>
  <si>
    <t>PYELEP0V0111</t>
  </si>
  <si>
    <t>N/A</t>
  </si>
  <si>
    <t>PYELEP0V0129</t>
  </si>
  <si>
    <t>PYELEP0V0137</t>
  </si>
  <si>
    <t>PYELEP0V0145</t>
  </si>
  <si>
    <t>SERIE</t>
  </si>
  <si>
    <t>ALEMÁN PARAGUAYO CANADIENSE S.A.</t>
  </si>
  <si>
    <t>PYAPC02F0908</t>
  </si>
  <si>
    <t>PYAPC03F0915</t>
  </si>
  <si>
    <t>PYAPC04F0922</t>
  </si>
  <si>
    <t>PYAPC06F1480</t>
  </si>
  <si>
    <t>GRUPO VAZQUEZ S.A.E.</t>
  </si>
  <si>
    <t>PYGVA06F2361</t>
  </si>
  <si>
    <t>PYFIN03F0940</t>
  </si>
  <si>
    <t>PYFIN01F9471</t>
  </si>
  <si>
    <t>Bono Financiero</t>
  </si>
  <si>
    <t>PYFIN02F1592</t>
  </si>
  <si>
    <t>BANCO GNB PARAGUAY S.A.E.C.A.</t>
  </si>
  <si>
    <t>PYGNB08F2533</t>
  </si>
  <si>
    <t>PYGNB07F2534</t>
  </si>
  <si>
    <t>CDA</t>
  </si>
  <si>
    <t>FINEXPAR S.A.E.C.A.</t>
  </si>
  <si>
    <t>AA1987P</t>
  </si>
  <si>
    <t>AA1988P</t>
  </si>
  <si>
    <t>AA1989P</t>
  </si>
  <si>
    <t>AA1990P</t>
  </si>
  <si>
    <t>Saldo al 31/12/2025</t>
  </si>
  <si>
    <t>Cadiem CB - Controlante</t>
  </si>
  <si>
    <t>Fatima Flecha</t>
  </si>
  <si>
    <t>Jessica Diaz</t>
  </si>
  <si>
    <t>Auditoria Interna</t>
  </si>
  <si>
    <t>Composición de la Inversión al 31/12/2025</t>
  </si>
  <si>
    <t>Composición de Intangibles al 31/12/2025</t>
  </si>
  <si>
    <t>Monto Ajustado
31/12/2024
(Gs)</t>
  </si>
  <si>
    <t>Venta de Cartera</t>
  </si>
  <si>
    <t>(-) Costo de Venta de Cartera</t>
  </si>
  <si>
    <t>Utilidad Bruta</t>
  </si>
  <si>
    <t>Valuación de Cartera</t>
  </si>
  <si>
    <t>5.4</t>
  </si>
  <si>
    <t>EEPN</t>
  </si>
  <si>
    <r>
      <t xml:space="preserve">5.7) Patrimonio </t>
    </r>
    <r>
      <rPr>
        <sz val="11"/>
        <color theme="1"/>
        <rFont val="Gantari"/>
      </rPr>
      <t>El detalle es el siguiente</t>
    </r>
  </si>
  <si>
    <t>5.4) Venta y Costo de Venta de Cartera de Inversiones</t>
  </si>
  <si>
    <t>Con el objetivo de mejorar la comparabilidad de la información presentada, determinadas partidas del periodo comparativo han sido reclasificadas y/o reexpresadas para adecuarlas a los criterios de presentación del ejercicio actual. Dichas reclasificaciones no afectan el resultado del ejercicio ni el patrimonio neto previamente reportado.</t>
  </si>
  <si>
    <t>La entidad realiza operaciones de compra y venta de instrumentos financieros, incluyendo títulos de renta fija (tales como Certificados de Depósito de Ahorro y Bonos) y títulos de renta variable (acciones preferidas con rendimiento fijo temporal), los cuales son mantenidos como parte de su cartera propia.
La entidad presenta en forma agregada los resultados por venta de cartera, sin distinguir por tipo de instrumento financiero en el estado de resultados. No obstante, dicha información es gestionada y controlada a nivel interno para fines de análisis y gestión.
Como resultado de lo anterior, la utilidad bruta expuesta corresponde a la diferencia entre el precio de venta de los instrumentos financieros y su correspondiente costo determinado conforme a la metodología descripta precedentemente.</t>
  </si>
  <si>
    <r>
      <t xml:space="preserve"> -Política de Inversiones:</t>
    </r>
    <r>
      <rPr>
        <sz val="11"/>
        <color theme="1"/>
        <rFont val="Gantari"/>
      </rPr>
      <t xml:space="preserve"> 
Reconocimiento y medición inicial; los instrumentos financieros son reconocidos inicialmente a su costo de adquisición, formando parte del activo.
Medición posterior; mientras los instrumentos permanecen en cartera, son valuados a costo más los rendimientos devengados, calculados en base a la tasa nominal del instrumento.
Los ingresos por devengamiento son reconocidos en resultados del periodo, con contrapartida en el valor del activo, incrementando el valor en libros de los instrumentos.
Reconocimiento de ingresos por venta; al momento de la enajenación de los instrumentos financieros, el ingreso correspondiente es reconocido en el estado de resultados dentro del rubro “Venta de cartera propia”.
Determinación del costo de venta; el costo de venta de los instrumentos enajenados se determina utilizando el método de costo promedio ponderado, considerando el valor en libros de los instrumentos al momento de su venta.</t>
    </r>
  </si>
  <si>
    <t>Operación en Reporto</t>
  </si>
  <si>
    <t>Las inversiones a corto plazo corresponden a instrumentos financieros adquiridos en el marco de la operativa de intermediación y negociación de la Sociedad.
Dichos instrumentos se valúan a su costo de adquisición, incorporando el devengamiento de los rendimientos financieros conforme a las condiciones nominales de cada título.
Los resultados generados por la compra y venta de estos instrumentos, así como los intereses devengados, son reconocidos en el resultado del ejercicio en el período en que se producen.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</si>
</sst>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43" formatCode="_ * #,##0.00_ ;_ * \-#,##0.00_ ;_ * &quot;-&quot;??_ ;_ @_ "/>
    <numFmt numFmtId="164" formatCode="_ * #,##0.00_ ;_ * \-#,##0.00_ ;_ * &quot;-&quot;_ ;_ @_ "/>
    <numFmt numFmtId="165" formatCode="_(* #,##0_);_(* \(#,##0\);_(* &quot;-&quot;_);_(@_)"/>
    <numFmt numFmtId="166" formatCode="#,##0_);\(#,##0\);\ &quot;-&quot;_)"/>
    <numFmt numFmtId="167" formatCode="_(* #,##0.00_);_(* \(#,##0.00\);_(* &quot;-&quot;??_);_(@_)"/>
    <numFmt numFmtId="168" formatCode="[$-409]mmm\-yy;@"/>
    <numFmt numFmtId="169" formatCode="_(* #,##0.00_);_(* \(#,##0.00\);_(* &quot;-&quot;_);_(@_)"/>
  </numFmts>
  <fonts count="29">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Gantari"/>
    </font>
    <font>
      <u/>
      <sz val="11"/>
      <color theme="10"/>
      <name val="Gantari"/>
    </font>
    <font>
      <b/>
      <sz val="11"/>
      <color theme="1"/>
      <name val="Gantari"/>
    </font>
    <font>
      <u/>
      <sz val="11"/>
      <color theme="1"/>
      <name val="Gantari"/>
    </font>
    <font>
      <b/>
      <sz val="11"/>
      <name val="Gantari"/>
    </font>
    <font>
      <sz val="11"/>
      <name val="Gantari"/>
    </font>
    <font>
      <b/>
      <u/>
      <sz val="11"/>
      <color theme="1"/>
      <name val="Gantari"/>
    </font>
    <font>
      <b/>
      <sz val="11"/>
      <color indexed="8"/>
      <name val="Gantari"/>
    </font>
    <font>
      <b/>
      <u/>
      <sz val="11"/>
      <name val="Gantari"/>
    </font>
    <font>
      <b/>
      <i/>
      <sz val="11"/>
      <name val="Gantari"/>
    </font>
    <font>
      <sz val="8"/>
      <name val="Gantari"/>
    </font>
    <font>
      <i/>
      <sz val="11"/>
      <name val="Gantari"/>
    </font>
    <font>
      <sz val="11"/>
      <color theme="0"/>
      <name val="Gantari"/>
    </font>
    <font>
      <b/>
      <u/>
      <sz val="11"/>
      <color indexed="8"/>
      <name val="Gantari"/>
    </font>
    <font>
      <sz val="11"/>
      <color indexed="8"/>
      <name val="Gantari"/>
    </font>
    <font>
      <sz val="11"/>
      <color rgb="FFFF0000"/>
      <name val="Gantari"/>
    </font>
    <font>
      <b/>
      <sz val="8"/>
      <color rgb="FF000000"/>
      <name val="Gantari"/>
    </font>
    <font>
      <sz val="11"/>
      <color rgb="FF000000"/>
      <name val="Gantari"/>
    </font>
    <font>
      <sz val="8"/>
      <color theme="1"/>
      <name val="Gantari"/>
    </font>
    <font>
      <sz val="11"/>
      <color theme="1"/>
      <name val="Calibri"/>
      <family val="2"/>
    </font>
    <font>
      <sz val="11"/>
      <color theme="1"/>
      <name val="Museo Sans 100"/>
      <family val="3"/>
    </font>
    <font>
      <sz val="11"/>
      <color rgb="FF00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9" tint="-0.249977111117893"/>
        <bgColor indexed="64"/>
      </patternFill>
    </fill>
    <fill>
      <patternFill patternType="solid">
        <fgColor theme="0"/>
        <bgColor indexed="64"/>
      </patternFill>
    </fill>
    <fill>
      <patternFill patternType="solid">
        <fgColor rgb="FFFFFFFF"/>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s>
  <cellStyleXfs count="18">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0" fontId="2" fillId="0" borderId="0"/>
    <xf numFmtId="0" fontId="3" fillId="0" borderId="0"/>
    <xf numFmtId="9" fontId="4" fillId="0" borderId="0" applyFont="0" applyFill="0" applyBorder="0" applyAlignment="0" applyProtection="0"/>
    <xf numFmtId="167" fontId="4" fillId="0" borderId="0" applyFont="0" applyFill="0" applyBorder="0" applyAlignment="0" applyProtection="0"/>
    <xf numFmtId="0" fontId="2" fillId="0" borderId="0"/>
    <xf numFmtId="0" fontId="2" fillId="0" borderId="0"/>
    <xf numFmtId="0" fontId="5" fillId="0" borderId="0"/>
    <xf numFmtId="0" fontId="6" fillId="0" borderId="0" applyNumberForma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0" fontId="2" fillId="0" borderId="0"/>
  </cellStyleXfs>
  <cellXfs count="495">
    <xf numFmtId="0" fontId="0" fillId="0" borderId="0" xfId="0"/>
    <xf numFmtId="0" fontId="7" fillId="0" borderId="0" xfId="0" applyFont="1"/>
    <xf numFmtId="0" fontId="8" fillId="0" borderId="0" xfId="14" applyFont="1"/>
    <xf numFmtId="166" fontId="11" fillId="0" borderId="1" xfId="0" applyNumberFormat="1" applyFont="1" applyBorder="1" applyAlignment="1">
      <alignment horizontal="center" vertical="center" wrapText="1"/>
    </xf>
    <xf numFmtId="168" fontId="11" fillId="0" borderId="6" xfId="0" applyNumberFormat="1" applyFont="1" applyBorder="1" applyAlignment="1">
      <alignment horizontal="center" vertical="center" wrapText="1"/>
    </xf>
    <xf numFmtId="166" fontId="11" fillId="0" borderId="1" xfId="0" applyNumberFormat="1" applyFont="1" applyBorder="1" applyAlignment="1" applyProtection="1">
      <alignment horizontal="center" vertical="center" wrapText="1"/>
      <protection locked="0"/>
    </xf>
    <xf numFmtId="9" fontId="11" fillId="0" borderId="1" xfId="9" applyFont="1" applyFill="1" applyBorder="1" applyAlignment="1" applyProtection="1">
      <alignment horizontal="center" vertical="center" wrapText="1"/>
      <protection locked="0"/>
    </xf>
    <xf numFmtId="168" fontId="11" fillId="0" borderId="1" xfId="0" applyNumberFormat="1" applyFont="1" applyBorder="1" applyAlignment="1">
      <alignment horizontal="center" vertical="center" wrapText="1"/>
    </xf>
    <xf numFmtId="0" fontId="12" fillId="0" borderId="4" xfId="13" applyFont="1" applyBorder="1" applyAlignment="1">
      <alignment horizontal="left" vertical="center"/>
    </xf>
    <xf numFmtId="14" fontId="11" fillId="0" borderId="1" xfId="7" applyNumberFormat="1" applyFont="1" applyBorder="1" applyAlignment="1">
      <alignment horizontal="center" vertical="center"/>
    </xf>
    <xf numFmtId="41" fontId="11" fillId="0" borderId="1" xfId="1" applyFont="1" applyFill="1" applyBorder="1" applyAlignment="1" applyProtection="1">
      <alignment horizontal="center" vertical="center"/>
    </xf>
    <xf numFmtId="41" fontId="11" fillId="0" borderId="1" xfId="1" applyFont="1" applyBorder="1" applyAlignment="1">
      <alignment horizontal="center" vertical="center"/>
    </xf>
    <xf numFmtId="0" fontId="7" fillId="0" borderId="0" xfId="0" applyFont="1" applyAlignment="1">
      <alignment horizontal="left" wrapText="1"/>
    </xf>
    <xf numFmtId="17" fontId="11" fillId="0" borderId="1" xfId="5" applyNumberFormat="1" applyFont="1" applyBorder="1" applyAlignment="1">
      <alignment horizontal="center" vertical="center" wrapText="1"/>
    </xf>
    <xf numFmtId="0" fontId="11" fillId="0" borderId="5" xfId="13" applyFont="1" applyBorder="1" applyAlignment="1">
      <alignment horizontal="left"/>
    </xf>
    <xf numFmtId="166" fontId="12" fillId="0" borderId="6" xfId="0" applyNumberFormat="1" applyFont="1" applyBorder="1" applyAlignment="1" applyProtection="1">
      <alignment vertical="center" wrapText="1"/>
      <protection locked="0"/>
    </xf>
    <xf numFmtId="9" fontId="12" fillId="0" borderId="6" xfId="9" applyFont="1" applyFill="1" applyBorder="1" applyAlignment="1" applyProtection="1">
      <alignment vertical="center" wrapText="1"/>
      <protection locked="0"/>
    </xf>
    <xf numFmtId="0" fontId="7" fillId="0" borderId="1" xfId="0" applyFont="1" applyBorder="1" applyAlignment="1">
      <alignment horizontal="left"/>
    </xf>
    <xf numFmtId="14" fontId="7" fillId="0" borderId="1" xfId="1" applyNumberFormat="1" applyFont="1" applyBorder="1" applyAlignment="1">
      <alignment horizontal="right"/>
    </xf>
    <xf numFmtId="41" fontId="7" fillId="0" borderId="0" xfId="0" applyNumberFormat="1" applyFont="1"/>
    <xf numFmtId="0" fontId="9" fillId="0" borderId="5" xfId="0" applyFont="1" applyBorder="1"/>
    <xf numFmtId="0" fontId="9" fillId="0" borderId="7" xfId="0" applyFont="1" applyBorder="1"/>
    <xf numFmtId="41" fontId="9" fillId="0" borderId="1" xfId="1" applyFont="1" applyBorder="1" applyAlignment="1">
      <alignment horizontal="center"/>
    </xf>
    <xf numFmtId="41" fontId="11" fillId="0" borderId="7" xfId="1" applyFont="1" applyBorder="1" applyAlignment="1">
      <alignment horizontal="center"/>
    </xf>
    <xf numFmtId="164" fontId="7" fillId="0" borderId="1" xfId="1" applyNumberFormat="1" applyFont="1" applyBorder="1" applyAlignment="1">
      <alignment horizontal="center"/>
    </xf>
    <xf numFmtId="164" fontId="9" fillId="0" borderId="1" xfId="1" applyNumberFormat="1" applyFont="1" applyBorder="1" applyAlignment="1">
      <alignment horizontal="center"/>
    </xf>
    <xf numFmtId="164" fontId="12" fillId="0" borderId="7" xfId="1" applyNumberFormat="1" applyFont="1" applyBorder="1" applyAlignment="1">
      <alignment horizontal="center"/>
    </xf>
    <xf numFmtId="0" fontId="9" fillId="0" borderId="7" xfId="0" applyFont="1" applyBorder="1" applyAlignment="1">
      <alignment horizontal="center"/>
    </xf>
    <xf numFmtId="41" fontId="11" fillId="0" borderId="1" xfId="0" applyNumberFormat="1" applyFont="1" applyBorder="1"/>
    <xf numFmtId="0" fontId="11" fillId="0" borderId="1" xfId="0" applyFont="1" applyBorder="1"/>
    <xf numFmtId="0" fontId="7" fillId="0" borderId="0" xfId="0" applyFont="1" applyAlignment="1">
      <alignment horizontal="left" vertical="center"/>
    </xf>
    <xf numFmtId="0" fontId="9" fillId="0" borderId="0" xfId="0" applyFont="1"/>
    <xf numFmtId="0" fontId="9" fillId="0" borderId="0" xfId="0" applyFont="1" applyAlignment="1">
      <alignment horizontal="center" vertical="center" wrapText="1"/>
    </xf>
    <xf numFmtId="0" fontId="7" fillId="0" borderId="2" xfId="0" applyFont="1" applyBorder="1"/>
    <xf numFmtId="41" fontId="7" fillId="0" borderId="2" xfId="1" applyFont="1" applyBorder="1" applyAlignment="1">
      <alignment horizontal="center"/>
    </xf>
    <xf numFmtId="41" fontId="7" fillId="0" borderId="2" xfId="1" applyFont="1" applyBorder="1"/>
    <xf numFmtId="0" fontId="7" fillId="0" borderId="2" xfId="0" applyFont="1" applyBorder="1" applyAlignment="1">
      <alignment horizontal="center"/>
    </xf>
    <xf numFmtId="10" fontId="7" fillId="0" borderId="2" xfId="4" applyNumberFormat="1" applyFont="1" applyBorder="1"/>
    <xf numFmtId="0" fontId="7" fillId="0" borderId="3" xfId="0" applyFont="1" applyBorder="1"/>
    <xf numFmtId="41" fontId="7" fillId="0" borderId="3" xfId="1" applyFont="1" applyBorder="1" applyAlignment="1">
      <alignment horizontal="center"/>
    </xf>
    <xf numFmtId="41" fontId="7" fillId="0" borderId="3" xfId="1" applyFont="1" applyBorder="1"/>
    <xf numFmtId="0" fontId="7" fillId="0" borderId="3" xfId="0" applyFont="1" applyBorder="1" applyAlignment="1">
      <alignment horizontal="center"/>
    </xf>
    <xf numFmtId="10" fontId="7" fillId="0" borderId="3" xfId="4" applyNumberFormat="1" applyFont="1" applyBorder="1"/>
    <xf numFmtId="0" fontId="9" fillId="0" borderId="0" xfId="0" applyFont="1" applyAlignment="1">
      <alignment horizontal="left" wrapText="1"/>
    </xf>
    <xf numFmtId="0" fontId="9" fillId="0" borderId="0" xfId="0" applyFont="1" applyAlignment="1">
      <alignment horizontal="left" vertical="center" wrapText="1"/>
    </xf>
    <xf numFmtId="0" fontId="9" fillId="0" borderId="1" xfId="0" applyFont="1" applyBorder="1" applyAlignment="1">
      <alignment horizontal="center" vertical="center"/>
    </xf>
    <xf numFmtId="14"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41" fontId="7" fillId="0" borderId="3" xfId="1" applyFont="1" applyBorder="1" applyAlignment="1">
      <alignment horizontal="center" vertical="center"/>
    </xf>
    <xf numFmtId="0" fontId="13" fillId="0" borderId="0" xfId="0" applyFont="1"/>
    <xf numFmtId="43" fontId="13" fillId="0" borderId="0" xfId="0" applyNumberFormat="1" applyFont="1"/>
    <xf numFmtId="0" fontId="7" fillId="0" borderId="1" xfId="0" applyFont="1" applyBorder="1" applyAlignment="1">
      <alignment vertical="center" wrapText="1"/>
    </xf>
    <xf numFmtId="164" fontId="7" fillId="0" borderId="1" xfId="0" applyNumberFormat="1" applyFont="1" applyBorder="1" applyAlignment="1">
      <alignment horizontal="center" vertical="center"/>
    </xf>
    <xf numFmtId="41" fontId="7" fillId="0" borderId="1" xfId="1" applyFont="1" applyBorder="1" applyAlignment="1">
      <alignment horizontal="center" vertical="center"/>
    </xf>
    <xf numFmtId="41" fontId="13" fillId="0" borderId="0" xfId="0" applyNumberFormat="1" applyFont="1"/>
    <xf numFmtId="166" fontId="11" fillId="0" borderId="2" xfId="0" applyNumberFormat="1" applyFont="1" applyBorder="1" applyAlignment="1">
      <alignment horizontal="center" vertical="center"/>
    </xf>
    <xf numFmtId="17" fontId="14" fillId="0" borderId="2" xfId="5" quotePrefix="1" applyNumberFormat="1" applyFont="1" applyBorder="1" applyAlignment="1">
      <alignment horizontal="center" vertical="center" wrapText="1"/>
    </xf>
    <xf numFmtId="0" fontId="12" fillId="0" borderId="3" xfId="13" applyFont="1" applyBorder="1"/>
    <xf numFmtId="166" fontId="12" fillId="0" borderId="3" xfId="0" applyNumberFormat="1" applyFont="1" applyBorder="1" applyAlignment="1" applyProtection="1">
      <alignment horizontal="right" vertical="center"/>
      <protection locked="0"/>
    </xf>
    <xf numFmtId="166" fontId="12" fillId="0" borderId="4" xfId="0" applyNumberFormat="1" applyFont="1" applyBorder="1" applyAlignment="1" applyProtection="1">
      <alignment horizontal="right" vertical="center"/>
      <protection locked="0"/>
    </xf>
    <xf numFmtId="166" fontId="11" fillId="0" borderId="17" xfId="0" applyNumberFormat="1" applyFont="1" applyBorder="1" applyAlignment="1">
      <alignment horizontal="right" vertical="center"/>
    </xf>
    <xf numFmtId="166" fontId="11" fillId="0" borderId="1" xfId="0" applyNumberFormat="1" applyFont="1" applyBorder="1" applyAlignment="1">
      <alignment horizontal="center" vertical="center"/>
    </xf>
    <xf numFmtId="166" fontId="11" fillId="0" borderId="6" xfId="0" applyNumberFormat="1" applyFont="1" applyBorder="1" applyAlignment="1">
      <alignment horizontal="center" vertical="center"/>
    </xf>
    <xf numFmtId="166" fontId="11" fillId="0" borderId="2" xfId="0" applyNumberFormat="1" applyFont="1" applyBorder="1" applyAlignment="1">
      <alignment vertical="center"/>
    </xf>
    <xf numFmtId="17" fontId="14" fillId="0" borderId="0" xfId="5" quotePrefix="1" applyNumberFormat="1" applyFont="1" applyAlignment="1">
      <alignment horizontal="center" vertical="center"/>
    </xf>
    <xf numFmtId="166" fontId="11" fillId="0" borderId="3" xfId="0" applyNumberFormat="1" applyFont="1" applyBorder="1" applyAlignment="1">
      <alignment vertical="center"/>
    </xf>
    <xf numFmtId="17" fontId="14" fillId="0" borderId="3" xfId="5" quotePrefix="1" applyNumberFormat="1" applyFont="1" applyBorder="1" applyAlignment="1">
      <alignment horizontal="center" vertical="center" wrapText="1"/>
    </xf>
    <xf numFmtId="166" fontId="12" fillId="0" borderId="0" xfId="0" applyNumberFormat="1" applyFont="1" applyAlignment="1" applyProtection="1">
      <alignment vertical="center"/>
      <protection locked="0"/>
    </xf>
    <xf numFmtId="166" fontId="12" fillId="0" borderId="3" xfId="0" applyNumberFormat="1" applyFont="1" applyBorder="1" applyAlignment="1" applyProtection="1">
      <alignment vertical="center"/>
      <protection locked="0"/>
    </xf>
    <xf numFmtId="0" fontId="11" fillId="0" borderId="3" xfId="13" applyFont="1" applyBorder="1"/>
    <xf numFmtId="166" fontId="11" fillId="0" borderId="0" xfId="0" applyNumberFormat="1" applyFont="1" applyAlignment="1" applyProtection="1">
      <alignment vertical="center"/>
      <protection locked="0"/>
    </xf>
    <xf numFmtId="166" fontId="11" fillId="0" borderId="3" xfId="0" applyNumberFormat="1" applyFont="1" applyBorder="1" applyAlignment="1" applyProtection="1">
      <alignment vertical="center"/>
      <protection locked="0"/>
    </xf>
    <xf numFmtId="166" fontId="12" fillId="0" borderId="8" xfId="0" applyNumberFormat="1" applyFont="1" applyBorder="1" applyAlignment="1" applyProtection="1">
      <alignment vertical="center"/>
      <protection locked="0"/>
    </xf>
    <xf numFmtId="166" fontId="11" fillId="0" borderId="1" xfId="0" applyNumberFormat="1" applyFont="1" applyBorder="1" applyAlignment="1">
      <alignment vertical="center"/>
    </xf>
    <xf numFmtId="166" fontId="11" fillId="0" borderId="16" xfId="0" applyNumberFormat="1" applyFont="1" applyBorder="1" applyAlignment="1">
      <alignment vertical="center"/>
    </xf>
    <xf numFmtId="0" fontId="12" fillId="0" borderId="8" xfId="13" applyFont="1" applyBorder="1"/>
    <xf numFmtId="166" fontId="11" fillId="0" borderId="2" xfId="0" applyNumberFormat="1" applyFont="1" applyBorder="1" applyAlignment="1" applyProtection="1">
      <alignment horizontal="center" vertical="center" wrapText="1"/>
      <protection locked="0"/>
    </xf>
    <xf numFmtId="9" fontId="11" fillId="0" borderId="1" xfId="9" applyFont="1" applyBorder="1" applyAlignment="1" applyProtection="1">
      <alignment horizontal="center" vertical="center" wrapText="1"/>
      <protection locked="0"/>
    </xf>
    <xf numFmtId="41" fontId="12" fillId="0" borderId="2" xfId="1" applyFont="1" applyBorder="1" applyAlignment="1" applyProtection="1">
      <alignment horizontal="left" vertical="center"/>
      <protection locked="0"/>
    </xf>
    <xf numFmtId="41" fontId="12" fillId="0" borderId="12" xfId="1" applyFont="1" applyBorder="1" applyAlignment="1">
      <alignment horizontal="center" vertical="center"/>
    </xf>
    <xf numFmtId="41" fontId="12" fillId="0" borderId="3" xfId="1" applyFont="1" applyBorder="1" applyAlignment="1" applyProtection="1">
      <alignment horizontal="left" vertical="center"/>
      <protection locked="0"/>
    </xf>
    <xf numFmtId="41" fontId="12" fillId="0" borderId="3" xfId="1" applyFont="1" applyBorder="1" applyAlignment="1">
      <alignment horizontal="left" vertical="center"/>
    </xf>
    <xf numFmtId="41" fontId="12" fillId="0" borderId="3" xfId="1" applyFont="1" applyBorder="1" applyAlignment="1">
      <alignment horizontal="center" vertical="center"/>
    </xf>
    <xf numFmtId="41" fontId="12" fillId="0" borderId="4" xfId="1" applyFont="1" applyBorder="1" applyAlignment="1">
      <alignment horizontal="left" vertical="center"/>
    </xf>
    <xf numFmtId="41" fontId="12" fillId="0" borderId="4" xfId="1" applyFont="1" applyBorder="1" applyAlignment="1">
      <alignment horizontal="center" vertical="center"/>
    </xf>
    <xf numFmtId="41" fontId="11" fillId="0" borderId="4" xfId="1" applyFont="1" applyBorder="1" applyAlignment="1" applyProtection="1">
      <alignment horizontal="center" vertical="center"/>
      <protection locked="0"/>
    </xf>
    <xf numFmtId="0" fontId="12" fillId="0" borderId="0" xfId="5" applyFont="1" applyAlignment="1">
      <alignment vertical="center"/>
    </xf>
    <xf numFmtId="0" fontId="11" fillId="0" borderId="2" xfId="13" applyFont="1" applyBorder="1"/>
    <xf numFmtId="166" fontId="11" fillId="0" borderId="2" xfId="0" applyNumberFormat="1" applyFont="1" applyBorder="1" applyAlignment="1" applyProtection="1">
      <alignment vertical="center"/>
      <protection locked="0"/>
    </xf>
    <xf numFmtId="41" fontId="12" fillId="0" borderId="3" xfId="1" applyFont="1" applyBorder="1" applyAlignment="1" applyProtection="1">
      <alignment vertical="center"/>
      <protection locked="0"/>
    </xf>
    <xf numFmtId="166" fontId="11" fillId="0" borderId="10" xfId="0" applyNumberFormat="1" applyFont="1" applyBorder="1" applyAlignment="1" applyProtection="1">
      <alignment vertical="center"/>
      <protection locked="0"/>
    </xf>
    <xf numFmtId="166" fontId="11" fillId="0" borderId="8" xfId="0" applyNumberFormat="1" applyFont="1" applyBorder="1" applyAlignment="1" applyProtection="1">
      <alignment vertical="center"/>
      <protection locked="0"/>
    </xf>
    <xf numFmtId="41" fontId="11" fillId="0" borderId="3" xfId="1" applyFont="1" applyFill="1" applyBorder="1" applyAlignment="1" applyProtection="1">
      <alignment vertical="center"/>
      <protection locked="0"/>
    </xf>
    <xf numFmtId="41" fontId="12" fillId="0" borderId="8" xfId="1" applyFont="1" applyBorder="1" applyAlignment="1" applyProtection="1">
      <alignment vertical="center"/>
      <protection locked="0"/>
    </xf>
    <xf numFmtId="0" fontId="9" fillId="0" borderId="3" xfId="0" applyFont="1" applyBorder="1"/>
    <xf numFmtId="166" fontId="12" fillId="0" borderId="4" xfId="0" applyNumberFormat="1" applyFont="1" applyBorder="1" applyAlignment="1" applyProtection="1">
      <alignment vertical="center"/>
      <protection locked="0"/>
    </xf>
    <xf numFmtId="0" fontId="9" fillId="0" borderId="0" xfId="0" applyFont="1" applyAlignment="1">
      <alignment horizontal="left" vertical="center"/>
    </xf>
    <xf numFmtId="0" fontId="14" fillId="0" borderId="0" xfId="5" applyFont="1" applyAlignment="1">
      <alignment vertical="center"/>
    </xf>
    <xf numFmtId="14" fontId="14" fillId="0" borderId="1" xfId="5" applyNumberFormat="1" applyFont="1" applyBorder="1" applyAlignment="1">
      <alignment horizontal="center" vertical="center" wrapText="1"/>
    </xf>
    <xf numFmtId="0" fontId="11" fillId="0" borderId="1" xfId="12" applyFont="1" applyBorder="1" applyAlignment="1">
      <alignment horizontal="left" vertical="center"/>
    </xf>
    <xf numFmtId="0" fontId="12" fillId="0" borderId="1" xfId="7" applyFont="1" applyBorder="1" applyAlignment="1">
      <alignment horizontal="left" vertical="center"/>
    </xf>
    <xf numFmtId="14" fontId="11" fillId="0" borderId="1" xfId="7" applyNumberFormat="1" applyFont="1" applyBorder="1" applyAlignment="1">
      <alignment horizontal="left" vertical="center"/>
    </xf>
    <xf numFmtId="0" fontId="12" fillId="0" borderId="0" xfId="11" applyFont="1" applyAlignment="1">
      <alignment vertical="center"/>
    </xf>
    <xf numFmtId="0" fontId="14" fillId="0" borderId="0" xfId="11" applyFont="1" applyAlignment="1">
      <alignment vertical="center"/>
    </xf>
    <xf numFmtId="0" fontId="12" fillId="0" borderId="0" xfId="11" applyFont="1" applyAlignment="1">
      <alignment vertical="center" wrapText="1"/>
    </xf>
    <xf numFmtId="0" fontId="11" fillId="0" borderId="0" xfId="11" applyFont="1" applyAlignment="1">
      <alignment horizontal="right" vertical="center"/>
    </xf>
    <xf numFmtId="3" fontId="11" fillId="0" borderId="0" xfId="11" applyNumberFormat="1" applyFont="1" applyAlignment="1">
      <alignment vertical="center"/>
    </xf>
    <xf numFmtId="41" fontId="7" fillId="0" borderId="0" xfId="1" applyFont="1"/>
    <xf numFmtId="0" fontId="9" fillId="0" borderId="0" xfId="0" applyFont="1" applyAlignment="1">
      <alignment wrapText="1"/>
    </xf>
    <xf numFmtId="0" fontId="17" fillId="0" borderId="0" xfId="5" applyFont="1" applyAlignment="1">
      <alignment horizontal="left" vertical="center"/>
    </xf>
    <xf numFmtId="0" fontId="8" fillId="0" borderId="0" xfId="14" applyFont="1" applyAlignment="1">
      <alignment vertical="center"/>
    </xf>
    <xf numFmtId="0" fontId="18" fillId="0" borderId="0" xfId="7" applyFont="1" applyAlignment="1">
      <alignment horizontal="right" vertical="center"/>
    </xf>
    <xf numFmtId="0" fontId="16" fillId="0" borderId="0" xfId="7" applyFont="1" applyAlignment="1">
      <alignment horizontal="right" vertical="center"/>
    </xf>
    <xf numFmtId="165" fontId="18" fillId="4" borderId="0" xfId="1" applyNumberFormat="1" applyFont="1" applyFill="1" applyAlignment="1">
      <alignment horizontal="right" vertical="center"/>
    </xf>
    <xf numFmtId="0" fontId="11" fillId="0" borderId="0" xfId="5" applyFont="1" applyAlignment="1">
      <alignment vertical="center"/>
    </xf>
    <xf numFmtId="165" fontId="9" fillId="4" borderId="0" xfId="1" applyNumberFormat="1" applyFont="1" applyFill="1" applyAlignment="1">
      <alignment vertical="center"/>
    </xf>
    <xf numFmtId="165" fontId="11" fillId="0" borderId="1" xfId="1" applyNumberFormat="1" applyFont="1" applyFill="1" applyBorder="1" applyAlignment="1" applyProtection="1">
      <alignment vertical="center" wrapText="1"/>
    </xf>
    <xf numFmtId="0" fontId="11" fillId="0" borderId="1" xfId="5" applyFont="1" applyBorder="1" applyAlignment="1">
      <alignment horizontal="center" vertical="center"/>
    </xf>
    <xf numFmtId="165" fontId="12" fillId="0" borderId="2" xfId="1" applyNumberFormat="1" applyFont="1" applyFill="1" applyBorder="1" applyAlignment="1" applyProtection="1">
      <alignment vertical="center" wrapText="1"/>
    </xf>
    <xf numFmtId="17" fontId="20" fillId="0" borderId="2" xfId="5" applyNumberFormat="1" applyFont="1" applyBorder="1" applyAlignment="1">
      <alignment horizontal="center" vertical="center" wrapText="1"/>
    </xf>
    <xf numFmtId="165" fontId="11" fillId="4" borderId="2" xfId="1" quotePrefix="1" applyNumberFormat="1" applyFont="1" applyFill="1" applyBorder="1" applyAlignment="1" applyProtection="1">
      <alignment horizontal="center" vertical="center" wrapText="1"/>
    </xf>
    <xf numFmtId="166" fontId="11" fillId="0" borderId="3" xfId="5" applyNumberFormat="1" applyFont="1" applyBorder="1" applyAlignment="1">
      <alignment vertical="center"/>
    </xf>
    <xf numFmtId="166" fontId="14" fillId="0" borderId="3" xfId="5" applyNumberFormat="1" applyFont="1" applyBorder="1" applyAlignment="1">
      <alignment horizontal="center" vertical="center" wrapText="1"/>
    </xf>
    <xf numFmtId="165" fontId="9" fillId="4" borderId="3" xfId="1" applyNumberFormat="1" applyFont="1" applyFill="1" applyBorder="1" applyAlignment="1" applyProtection="1">
      <alignment horizontal="right" vertical="center"/>
    </xf>
    <xf numFmtId="165" fontId="7" fillId="0" borderId="3" xfId="1" applyNumberFormat="1" applyFont="1" applyFill="1" applyBorder="1" applyAlignment="1" applyProtection="1">
      <alignment horizontal="center" vertical="center"/>
    </xf>
    <xf numFmtId="165" fontId="7" fillId="0" borderId="4" xfId="1" applyNumberFormat="1" applyFont="1" applyFill="1" applyBorder="1" applyAlignment="1" applyProtection="1">
      <alignment horizontal="center" vertical="center"/>
    </xf>
    <xf numFmtId="165" fontId="9" fillId="0" borderId="17" xfId="1" applyNumberFormat="1" applyFont="1" applyFill="1" applyBorder="1" applyAlignment="1" applyProtection="1">
      <alignment horizontal="center" vertical="center"/>
    </xf>
    <xf numFmtId="165" fontId="9" fillId="0" borderId="3" xfId="1" applyNumberFormat="1" applyFont="1" applyFill="1" applyBorder="1" applyAlignment="1" applyProtection="1">
      <alignment horizontal="center" vertical="center"/>
    </xf>
    <xf numFmtId="166" fontId="11" fillId="0" borderId="17" xfId="5" applyNumberFormat="1" applyFont="1" applyBorder="1" applyAlignment="1">
      <alignment vertical="center"/>
    </xf>
    <xf numFmtId="166" fontId="12" fillId="0" borderId="4" xfId="5" applyNumberFormat="1" applyFont="1" applyBorder="1" applyAlignment="1">
      <alignment vertical="center"/>
    </xf>
    <xf numFmtId="166" fontId="14" fillId="0" borderId="4" xfId="5" applyNumberFormat="1" applyFont="1" applyBorder="1" applyAlignment="1">
      <alignment horizontal="center" vertical="center" wrapText="1"/>
    </xf>
    <xf numFmtId="0" fontId="11" fillId="0" borderId="1" xfId="5" applyFont="1" applyBorder="1" applyAlignment="1">
      <alignment vertical="center"/>
    </xf>
    <xf numFmtId="0" fontId="12" fillId="0" borderId="1" xfId="0" applyFont="1" applyBorder="1"/>
    <xf numFmtId="166" fontId="14" fillId="0" borderId="1" xfId="5" applyNumberFormat="1" applyFont="1" applyBorder="1" applyAlignment="1">
      <alignment horizontal="center" vertical="center" wrapText="1"/>
    </xf>
    <xf numFmtId="166" fontId="11" fillId="0" borderId="1" xfId="5" applyNumberFormat="1" applyFont="1" applyBorder="1" applyAlignment="1">
      <alignment vertical="center"/>
    </xf>
    <xf numFmtId="165" fontId="9" fillId="0" borderId="16" xfId="1" applyNumberFormat="1" applyFont="1" applyFill="1" applyBorder="1" applyAlignment="1" applyProtection="1">
      <alignment horizontal="center" vertical="center"/>
    </xf>
    <xf numFmtId="166" fontId="11" fillId="0" borderId="0" xfId="5" applyNumberFormat="1" applyFont="1" applyAlignment="1">
      <alignment vertical="center"/>
    </xf>
    <xf numFmtId="166" fontId="14" fillId="0" borderId="0" xfId="5" applyNumberFormat="1" applyFont="1" applyAlignment="1">
      <alignment horizontal="center" vertical="center" wrapText="1"/>
    </xf>
    <xf numFmtId="165" fontId="7" fillId="4" borderId="0" xfId="1" applyNumberFormat="1" applyFont="1" applyFill="1" applyAlignment="1">
      <alignment horizontal="right" vertical="center"/>
    </xf>
    <xf numFmtId="165" fontId="7" fillId="0" borderId="0" xfId="1" applyNumberFormat="1" applyFont="1" applyAlignment="1">
      <alignment vertical="center"/>
    </xf>
    <xf numFmtId="0" fontId="19" fillId="4" borderId="0" xfId="5" applyFont="1" applyFill="1" applyAlignment="1">
      <alignment horizontal="left" vertical="center"/>
    </xf>
    <xf numFmtId="0" fontId="16" fillId="0" borderId="0" xfId="5" applyFont="1"/>
    <xf numFmtId="166" fontId="14" fillId="0" borderId="1" xfId="5" applyNumberFormat="1" applyFont="1" applyBorder="1" applyAlignment="1">
      <alignment vertical="center"/>
    </xf>
    <xf numFmtId="166" fontId="14" fillId="0" borderId="1" xfId="5" applyNumberFormat="1" applyFont="1" applyBorder="1" applyAlignment="1">
      <alignment horizontal="center"/>
    </xf>
    <xf numFmtId="166" fontId="14" fillId="0" borderId="2" xfId="5" applyNumberFormat="1" applyFont="1" applyBorder="1" applyAlignment="1">
      <alignment horizontal="center"/>
    </xf>
    <xf numFmtId="166" fontId="21" fillId="0" borderId="3" xfId="5" applyNumberFormat="1" applyFont="1" applyBorder="1" applyAlignment="1">
      <alignment vertical="center"/>
    </xf>
    <xf numFmtId="166" fontId="14" fillId="0" borderId="3" xfId="5" applyNumberFormat="1" applyFont="1" applyBorder="1" applyAlignment="1">
      <alignment horizontal="center"/>
    </xf>
    <xf numFmtId="166" fontId="21" fillId="0" borderId="10" xfId="5" applyNumberFormat="1" applyFont="1" applyBorder="1" applyAlignment="1">
      <alignment vertical="center"/>
    </xf>
    <xf numFmtId="166" fontId="21" fillId="0" borderId="8" xfId="5" applyNumberFormat="1" applyFont="1" applyBorder="1" applyAlignment="1">
      <alignment vertical="center"/>
    </xf>
    <xf numFmtId="0" fontId="22" fillId="0" borderId="0" xfId="0" applyFont="1"/>
    <xf numFmtId="0" fontId="9" fillId="3" borderId="0" xfId="0" applyFont="1" applyFill="1" applyAlignment="1">
      <alignment horizontal="centerContinuous"/>
    </xf>
    <xf numFmtId="0" fontId="9" fillId="0" borderId="0" xfId="0" applyFont="1" applyAlignment="1">
      <alignment horizontal="centerContinuous"/>
    </xf>
    <xf numFmtId="0" fontId="13" fillId="0" borderId="0" xfId="0" applyFont="1" applyAlignment="1">
      <alignment horizontal="centerContinuous"/>
    </xf>
    <xf numFmtId="0" fontId="9" fillId="0" borderId="6" xfId="0" applyFont="1" applyBorder="1"/>
    <xf numFmtId="0" fontId="7" fillId="0" borderId="0" xfId="0" applyFont="1" applyAlignment="1">
      <alignment horizontal="centerContinuous" vertical="center"/>
    </xf>
    <xf numFmtId="0" fontId="9" fillId="2" borderId="5" xfId="0" applyFont="1" applyFill="1" applyBorder="1" applyAlignment="1">
      <alignment horizontal="centerContinuous" vertical="center"/>
    </xf>
    <xf numFmtId="0" fontId="9" fillId="2" borderId="6" xfId="0" applyFont="1" applyFill="1" applyBorder="1" applyAlignment="1">
      <alignment horizontal="centerContinuous" vertical="center"/>
    </xf>
    <xf numFmtId="0" fontId="9" fillId="2" borderId="7" xfId="0" applyFont="1" applyFill="1" applyBorder="1" applyAlignment="1">
      <alignment horizontal="centerContinuous" vertical="center"/>
    </xf>
    <xf numFmtId="0" fontId="10" fillId="0" borderId="0" xfId="0" applyFont="1" applyAlignment="1">
      <alignment horizontal="centerContinuous"/>
    </xf>
    <xf numFmtId="17" fontId="11" fillId="0" borderId="5" xfId="5" applyNumberFormat="1" applyFont="1" applyBorder="1" applyAlignment="1">
      <alignment horizontal="centerContinuous" vertical="center" wrapText="1"/>
    </xf>
    <xf numFmtId="17" fontId="11" fillId="0" borderId="6" xfId="5" quotePrefix="1" applyNumberFormat="1" applyFont="1" applyBorder="1" applyAlignment="1">
      <alignment horizontal="centerContinuous" vertical="center" wrapText="1"/>
    </xf>
    <xf numFmtId="17" fontId="11" fillId="0" borderId="7" xfId="5" quotePrefix="1" applyNumberFormat="1" applyFont="1" applyBorder="1" applyAlignment="1">
      <alignment horizontal="centerContinuous" vertical="center" wrapText="1"/>
    </xf>
    <xf numFmtId="168" fontId="11" fillId="0" borderId="5" xfId="0" applyNumberFormat="1" applyFont="1" applyBorder="1" applyAlignment="1">
      <alignment horizontal="centerContinuous" vertical="center" wrapText="1"/>
    </xf>
    <xf numFmtId="168" fontId="11" fillId="0" borderId="6" xfId="0" applyNumberFormat="1" applyFont="1" applyBorder="1" applyAlignment="1">
      <alignment horizontal="centerContinuous" vertical="center" wrapText="1"/>
    </xf>
    <xf numFmtId="0" fontId="16" fillId="3" borderId="0" xfId="5" applyFont="1" applyFill="1" applyAlignment="1">
      <alignment horizontal="centerContinuous"/>
    </xf>
    <xf numFmtId="0" fontId="14" fillId="0" borderId="0" xfId="5" applyFont="1" applyAlignment="1">
      <alignment horizontal="centerContinuous"/>
    </xf>
    <xf numFmtId="0" fontId="14" fillId="0" borderId="0" xfId="5" applyFont="1" applyAlignment="1">
      <alignment horizontal="centerContinuous" vertical="top"/>
    </xf>
    <xf numFmtId="0" fontId="7" fillId="0" borderId="4" xfId="0" applyFont="1" applyBorder="1"/>
    <xf numFmtId="41" fontId="7" fillId="0" borderId="4" xfId="1" applyFont="1" applyBorder="1"/>
    <xf numFmtId="0" fontId="7" fillId="0" borderId="4" xfId="0" applyFont="1" applyBorder="1" applyAlignment="1">
      <alignment horizontal="center"/>
    </xf>
    <xf numFmtId="41" fontId="7" fillId="0" borderId="4" xfId="1" applyFont="1" applyBorder="1" applyAlignment="1">
      <alignment horizontal="center"/>
    </xf>
    <xf numFmtId="10" fontId="7" fillId="0" borderId="4" xfId="4" applyNumberFormat="1" applyFont="1" applyBorder="1"/>
    <xf numFmtId="41" fontId="9" fillId="0" borderId="6" xfId="0" applyNumberFormat="1" applyFont="1" applyBorder="1"/>
    <xf numFmtId="9" fontId="9" fillId="0" borderId="7" xfId="4" applyFont="1" applyBorder="1" applyAlignment="1"/>
    <xf numFmtId="9" fontId="9" fillId="0" borderId="1" xfId="4" applyFont="1" applyBorder="1" applyAlignment="1"/>
    <xf numFmtId="41" fontId="9" fillId="0" borderId="1" xfId="0" applyNumberFormat="1" applyFont="1" applyBorder="1"/>
    <xf numFmtId="14" fontId="10" fillId="0" borderId="0" xfId="0" applyNumberFormat="1" applyFont="1" applyAlignment="1">
      <alignment horizontal="centerContinuous"/>
    </xf>
    <xf numFmtId="0" fontId="17" fillId="0" borderId="0" xfId="5" applyFont="1" applyAlignment="1">
      <alignment vertical="center"/>
    </xf>
    <xf numFmtId="0" fontId="7" fillId="0" borderId="8" xfId="0" applyFont="1" applyBorder="1"/>
    <xf numFmtId="41" fontId="7" fillId="0" borderId="8" xfId="1" applyFont="1" applyFill="1" applyBorder="1"/>
    <xf numFmtId="41" fontId="7" fillId="0" borderId="3" xfId="1" applyFont="1" applyFill="1" applyBorder="1"/>
    <xf numFmtId="0" fontId="9" fillId="0" borderId="1" xfId="0" applyFont="1" applyBorder="1"/>
    <xf numFmtId="41" fontId="9" fillId="0" borderId="1" xfId="1" applyFont="1" applyBorder="1"/>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6" applyFont="1" applyBorder="1" applyAlignment="1">
      <alignment horizontal="center" vertical="center"/>
    </xf>
    <xf numFmtId="41" fontId="11" fillId="0" borderId="1" xfId="1" quotePrefix="1" applyFont="1" applyBorder="1" applyAlignment="1">
      <alignment horizontal="left" vertical="center"/>
    </xf>
    <xf numFmtId="41" fontId="11" fillId="0" borderId="1" xfId="1" applyFont="1" applyBorder="1" applyAlignment="1">
      <alignment vertical="center"/>
    </xf>
    <xf numFmtId="41" fontId="11" fillId="0" borderId="1" xfId="1" quotePrefix="1" applyFont="1" applyBorder="1" applyAlignment="1">
      <alignment horizontal="center" vertical="center"/>
    </xf>
    <xf numFmtId="41" fontId="11" fillId="0" borderId="5" xfId="1" quotePrefix="1" applyFont="1" applyBorder="1" applyAlignment="1">
      <alignment horizontal="left" vertical="center"/>
    </xf>
    <xf numFmtId="0" fontId="7" fillId="0" borderId="0" xfId="0" applyFont="1" applyAlignment="1">
      <alignment horizontal="left" vertical="top" wrapText="1"/>
    </xf>
    <xf numFmtId="166" fontId="11" fillId="0" borderId="1" xfId="0" applyNumberFormat="1" applyFont="1" applyBorder="1" applyAlignment="1">
      <alignment vertical="center" wrapText="1"/>
    </xf>
    <xf numFmtId="41" fontId="12" fillId="0" borderId="1" xfId="1" applyFont="1" applyFill="1" applyBorder="1" applyAlignment="1" applyProtection="1">
      <alignment horizontal="center" vertical="center"/>
      <protection locked="0"/>
    </xf>
    <xf numFmtId="14" fontId="12" fillId="0" borderId="1" xfId="1" applyNumberFormat="1" applyFont="1" applyFill="1" applyBorder="1" applyAlignment="1" applyProtection="1">
      <alignment horizontal="center" vertical="center"/>
      <protection locked="0"/>
    </xf>
    <xf numFmtId="41" fontId="11" fillId="0" borderId="1" xfId="1" applyFont="1" applyFill="1" applyBorder="1" applyAlignment="1" applyProtection="1">
      <alignment horizontal="center" vertical="center"/>
      <protection locked="0"/>
    </xf>
    <xf numFmtId="14" fontId="11" fillId="0" borderId="1" xfId="1" applyNumberFormat="1" applyFont="1" applyFill="1" applyBorder="1" applyAlignment="1">
      <alignment horizontal="center" vertical="center"/>
    </xf>
    <xf numFmtId="14" fontId="11" fillId="0" borderId="1" xfId="6" applyNumberFormat="1" applyFont="1" applyBorder="1" applyAlignment="1">
      <alignment horizontal="center" vertical="center"/>
    </xf>
    <xf numFmtId="41" fontId="9" fillId="0" borderId="1" xfId="1" applyFont="1" applyFill="1" applyBorder="1"/>
    <xf numFmtId="41" fontId="11" fillId="0" borderId="1" xfId="1" applyFont="1" applyFill="1" applyBorder="1" applyAlignment="1">
      <alignment vertical="center"/>
    </xf>
    <xf numFmtId="14" fontId="11" fillId="0" borderId="2" xfId="1" applyNumberFormat="1" applyFont="1" applyFill="1" applyBorder="1" applyAlignment="1">
      <alignment horizontal="center" vertical="center"/>
    </xf>
    <xf numFmtId="3" fontId="7" fillId="0" borderId="0" xfId="0" applyNumberFormat="1" applyFont="1"/>
    <xf numFmtId="4" fontId="24" fillId="0" borderId="1" xfId="0" applyNumberFormat="1" applyFont="1" applyBorder="1"/>
    <xf numFmtId="165" fontId="7" fillId="0" borderId="3" xfId="1" applyNumberFormat="1" applyFont="1" applyBorder="1" applyAlignment="1">
      <alignment horizontal="center" vertical="center"/>
    </xf>
    <xf numFmtId="0" fontId="9" fillId="0" borderId="0" xfId="0" applyFont="1" applyAlignment="1">
      <alignment horizontal="center"/>
    </xf>
    <xf numFmtId="0" fontId="9" fillId="0" borderId="0" xfId="0" applyFont="1" applyAlignment="1">
      <alignment horizontal="left"/>
    </xf>
    <xf numFmtId="0" fontId="8" fillId="0" borderId="0" xfId="14" applyFont="1" applyFill="1"/>
    <xf numFmtId="0" fontId="7" fillId="0" borderId="0" xfId="0" applyFont="1" applyAlignment="1">
      <alignment horizontal="left"/>
    </xf>
    <xf numFmtId="0" fontId="9" fillId="0" borderId="0" xfId="0" applyFont="1" applyAlignment="1">
      <alignment horizontal="justify" vertical="center"/>
    </xf>
    <xf numFmtId="0" fontId="10" fillId="0" borderId="0" xfId="0" applyFont="1"/>
    <xf numFmtId="0" fontId="12" fillId="0" borderId="0" xfId="0" applyFont="1"/>
    <xf numFmtId="168" fontId="11" fillId="0" borderId="1" xfId="0" applyNumberFormat="1" applyFont="1" applyBorder="1" applyAlignment="1">
      <alignment horizontal="left" vertical="center" wrapText="1"/>
    </xf>
    <xf numFmtId="168" fontId="11" fillId="0" borderId="7" xfId="0" applyNumberFormat="1" applyFont="1" applyBorder="1" applyAlignment="1">
      <alignment horizontal="right" vertical="center" wrapText="1"/>
    </xf>
    <xf numFmtId="41" fontId="7" fillId="0" borderId="1" xfId="1" applyFont="1" applyFill="1" applyBorder="1" applyAlignment="1">
      <alignment horizontal="center"/>
    </xf>
    <xf numFmtId="41" fontId="12" fillId="0" borderId="7" xfId="1" applyFont="1" applyFill="1" applyBorder="1" applyAlignment="1">
      <alignment horizontal="center"/>
    </xf>
    <xf numFmtId="0" fontId="7" fillId="0" borderId="1" xfId="0" applyFont="1" applyBorder="1"/>
    <xf numFmtId="41" fontId="24" fillId="0" borderId="1" xfId="1" applyFont="1" applyBorder="1"/>
    <xf numFmtId="0" fontId="9" fillId="0" borderId="5" xfId="0" applyFont="1" applyBorder="1" applyAlignment="1">
      <alignment horizontal="center"/>
    </xf>
    <xf numFmtId="41" fontId="9" fillId="0" borderId="1" xfId="1" applyFont="1" applyFill="1" applyBorder="1" applyAlignment="1">
      <alignment horizontal="center"/>
    </xf>
    <xf numFmtId="14" fontId="9" fillId="0" borderId="1" xfId="0" applyNumberFormat="1" applyFont="1" applyBorder="1" applyAlignment="1">
      <alignment horizontal="right"/>
    </xf>
    <xf numFmtId="164" fontId="7" fillId="0" borderId="1" xfId="1" applyNumberFormat="1" applyFont="1" applyFill="1" applyBorder="1" applyAlignment="1">
      <alignment horizontal="center"/>
    </xf>
    <xf numFmtId="164" fontId="24" fillId="0" borderId="1" xfId="1" applyNumberFormat="1" applyFont="1" applyBorder="1"/>
    <xf numFmtId="167" fontId="7" fillId="0" borderId="1" xfId="16" applyFont="1" applyFill="1" applyBorder="1" applyAlignment="1"/>
    <xf numFmtId="167" fontId="7" fillId="4" borderId="1" xfId="16" applyFont="1" applyFill="1" applyBorder="1" applyAlignment="1"/>
    <xf numFmtId="0" fontId="11" fillId="0" borderId="7" xfId="0" applyFont="1" applyBorder="1" applyAlignment="1">
      <alignment horizontal="center"/>
    </xf>
    <xf numFmtId="0" fontId="11" fillId="0" borderId="7" xfId="0" applyFont="1" applyBorder="1"/>
    <xf numFmtId="0" fontId="11" fillId="0" borderId="1" xfId="0" applyFont="1" applyBorder="1" applyAlignment="1">
      <alignment horizontal="right"/>
    </xf>
    <xf numFmtId="14" fontId="9" fillId="0" borderId="2" xfId="0" applyNumberFormat="1" applyFont="1" applyBorder="1" applyAlignment="1">
      <alignment horizontal="center" vertical="center"/>
    </xf>
    <xf numFmtId="166" fontId="11" fillId="0" borderId="4" xfId="0" applyNumberFormat="1" applyFont="1" applyBorder="1" applyAlignment="1">
      <alignment horizontal="center" vertical="center"/>
    </xf>
    <xf numFmtId="166" fontId="15" fillId="0" borderId="10" xfId="0" applyNumberFormat="1" applyFont="1" applyBorder="1" applyAlignment="1">
      <alignment horizontal="left" vertical="center"/>
    </xf>
    <xf numFmtId="17" fontId="14" fillId="0" borderId="12" xfId="5" quotePrefix="1" applyNumberFormat="1" applyFont="1" applyBorder="1" applyAlignment="1">
      <alignment horizontal="center" vertical="center" wrapText="1"/>
    </xf>
    <xf numFmtId="166" fontId="12" fillId="0" borderId="9" xfId="0" applyNumberFormat="1" applyFont="1" applyBorder="1" applyAlignment="1" applyProtection="1">
      <alignment horizontal="right" vertical="center"/>
      <protection locked="0"/>
    </xf>
    <xf numFmtId="0" fontId="15" fillId="0" borderId="8" xfId="13" applyFont="1" applyBorder="1"/>
    <xf numFmtId="0" fontId="12" fillId="0" borderId="13" xfId="13" applyFont="1" applyBorder="1"/>
    <xf numFmtId="166" fontId="12" fillId="0" borderId="15" xfId="0" applyNumberFormat="1" applyFont="1" applyBorder="1" applyAlignment="1" applyProtection="1">
      <alignment horizontal="right" vertical="center"/>
      <protection locked="0"/>
    </xf>
    <xf numFmtId="0" fontId="7" fillId="0" borderId="10" xfId="0" applyFont="1" applyBorder="1"/>
    <xf numFmtId="0" fontId="7" fillId="0" borderId="11" xfId="0" applyFont="1" applyBorder="1"/>
    <xf numFmtId="41" fontId="12" fillId="0" borderId="2" xfId="1" applyFont="1" applyBorder="1" applyAlignment="1">
      <alignment horizontal="center" vertical="center"/>
    </xf>
    <xf numFmtId="0" fontId="7" fillId="0" borderId="13" xfId="0" applyFont="1" applyBorder="1"/>
    <xf numFmtId="0" fontId="7" fillId="0" borderId="14" xfId="0" applyFont="1" applyBorder="1"/>
    <xf numFmtId="41" fontId="12" fillId="0" borderId="4" xfId="1" applyFont="1" applyFill="1" applyBorder="1" applyAlignment="1">
      <alignment horizontal="center" vertical="center"/>
    </xf>
    <xf numFmtId="41" fontId="12" fillId="0" borderId="2" xfId="1" applyFont="1" applyBorder="1" applyAlignment="1">
      <alignment horizontal="left" vertical="center"/>
    </xf>
    <xf numFmtId="41" fontId="12" fillId="0" borderId="9" xfId="1" applyFont="1" applyBorder="1" applyAlignment="1">
      <alignment horizontal="left" vertical="center"/>
    </xf>
    <xf numFmtId="166" fontId="11" fillId="0" borderId="13" xfId="0" applyNumberFormat="1" applyFont="1" applyBorder="1" applyAlignment="1">
      <alignment vertical="center"/>
    </xf>
    <xf numFmtId="166" fontId="11" fillId="0" borderId="15" xfId="0" applyNumberFormat="1" applyFont="1" applyBorder="1" applyAlignment="1">
      <alignment vertical="center"/>
    </xf>
    <xf numFmtId="166" fontId="11" fillId="0" borderId="17" xfId="0" applyNumberFormat="1" applyFont="1" applyBorder="1" applyAlignment="1">
      <alignment vertical="center"/>
    </xf>
    <xf numFmtId="166" fontId="12" fillId="0" borderId="9" xfId="0" applyNumberFormat="1" applyFont="1" applyBorder="1" applyAlignment="1" applyProtection="1">
      <alignment vertical="center"/>
      <protection locked="0"/>
    </xf>
    <xf numFmtId="166" fontId="12" fillId="0" borderId="15" xfId="0" applyNumberFormat="1" applyFont="1" applyBorder="1" applyAlignment="1" applyProtection="1">
      <alignment vertical="center"/>
      <protection locked="0"/>
    </xf>
    <xf numFmtId="0" fontId="12" fillId="0" borderId="4" xfId="13" applyFont="1" applyBorder="1"/>
    <xf numFmtId="0" fontId="9" fillId="0" borderId="4" xfId="0" applyFont="1" applyBorder="1"/>
    <xf numFmtId="41" fontId="7" fillId="0" borderId="14" xfId="1" applyFont="1" applyBorder="1"/>
    <xf numFmtId="166" fontId="12" fillId="0" borderId="0" xfId="0" applyNumberFormat="1" applyFont="1" applyAlignment="1" applyProtection="1">
      <alignment horizontal="right" vertical="center"/>
      <protection locked="0"/>
    </xf>
    <xf numFmtId="0" fontId="19" fillId="4" borderId="0" xfId="5" applyFont="1" applyFill="1" applyAlignment="1">
      <alignment horizontal="left" vertical="center"/>
      <extLst>
        <ext xmlns:xfpb="http://schemas.microsoft.com/office/spreadsheetml/2022/featurepropertybag" uri="{C7286773-470A-42A8-94C5-96B5CB345126}">
          <xfpb:xfComplement i="0"/>
        </ext>
      </extLst>
    </xf>
    <xf numFmtId="0" fontId="11" fillId="5" borderId="2" xfId="17" applyFont="1" applyFill="1" applyBorder="1" applyAlignment="1">
      <alignment horizontal="center" vertical="center" wrapText="1"/>
    </xf>
    <xf numFmtId="0" fontId="11" fillId="5" borderId="1" xfId="17" applyFont="1" applyFill="1" applyBorder="1" applyAlignment="1">
      <alignment horizontal="center" vertical="center" wrapText="1"/>
    </xf>
    <xf numFmtId="0" fontId="11" fillId="0" borderId="1" xfId="17" applyFont="1" applyBorder="1" applyAlignment="1">
      <alignment horizontal="center" vertical="center" wrapText="1"/>
    </xf>
    <xf numFmtId="0" fontId="11" fillId="5" borderId="0" xfId="17" applyFont="1" applyFill="1" applyAlignment="1">
      <alignment horizontal="center" vertical="center" wrapText="1"/>
    </xf>
    <xf numFmtId="166" fontId="12" fillId="0" borderId="2" xfId="7" applyNumberFormat="1" applyFont="1" applyBorder="1" applyAlignment="1">
      <alignment horizontal="right" vertical="center"/>
    </xf>
    <xf numFmtId="0" fontId="12" fillId="0" borderId="2" xfId="7" applyFont="1" applyBorder="1" applyAlignment="1">
      <alignment vertical="center"/>
    </xf>
    <xf numFmtId="0" fontId="12" fillId="0" borderId="3" xfId="7" applyFont="1" applyBorder="1" applyAlignment="1">
      <alignment vertical="center"/>
    </xf>
    <xf numFmtId="166" fontId="12" fillId="0" borderId="3" xfId="7" applyNumberFormat="1" applyFont="1" applyBorder="1" applyAlignment="1">
      <alignment horizontal="right" vertical="center"/>
    </xf>
    <xf numFmtId="41" fontId="12" fillId="0" borderId="3" xfId="1" applyFont="1" applyBorder="1" applyAlignment="1">
      <alignment horizontal="right" vertical="center"/>
    </xf>
    <xf numFmtId="166" fontId="11" fillId="0" borderId="1" xfId="7" applyNumberFormat="1" applyFont="1" applyBorder="1" applyAlignment="1">
      <alignment horizontal="right" vertical="center"/>
    </xf>
    <xf numFmtId="165" fontId="18" fillId="0" borderId="0" xfId="1" applyNumberFormat="1" applyFont="1" applyFill="1" applyAlignment="1">
      <alignment horizontal="right" vertical="center"/>
    </xf>
    <xf numFmtId="165" fontId="9" fillId="0" borderId="0" xfId="1" applyNumberFormat="1" applyFont="1" applyFill="1" applyAlignment="1">
      <alignment vertical="center"/>
    </xf>
    <xf numFmtId="165" fontId="11" fillId="0" borderId="2" xfId="1" quotePrefix="1" applyNumberFormat="1" applyFont="1" applyFill="1" applyBorder="1" applyAlignment="1" applyProtection="1">
      <alignment horizontal="center" vertical="center" wrapText="1"/>
    </xf>
    <xf numFmtId="165" fontId="9" fillId="0" borderId="3" xfId="1" applyNumberFormat="1" applyFont="1" applyFill="1" applyBorder="1" applyAlignment="1" applyProtection="1">
      <alignment horizontal="right" vertical="center"/>
    </xf>
    <xf numFmtId="165" fontId="7" fillId="0" borderId="0" xfId="1" applyNumberFormat="1" applyFont="1" applyFill="1" applyAlignment="1">
      <alignment horizontal="right" vertical="center"/>
    </xf>
    <xf numFmtId="165" fontId="7" fillId="0" borderId="0" xfId="1" applyNumberFormat="1" applyFont="1" applyFill="1" applyAlignment="1">
      <alignment vertical="center"/>
    </xf>
    <xf numFmtId="0" fontId="12" fillId="0" borderId="3" xfId="0" applyFont="1" applyBorder="1"/>
    <xf numFmtId="0" fontId="9" fillId="0" borderId="17" xfId="0" applyFont="1" applyBorder="1"/>
    <xf numFmtId="166" fontId="12" fillId="0" borderId="3" xfId="5" applyNumberFormat="1" applyFont="1" applyBorder="1" applyAlignment="1">
      <alignment vertical="center"/>
    </xf>
    <xf numFmtId="0" fontId="12" fillId="0" borderId="3" xfId="5" applyFont="1" applyBorder="1" applyAlignment="1">
      <alignment vertical="center"/>
    </xf>
    <xf numFmtId="166" fontId="12" fillId="0" borderId="13" xfId="0" applyNumberFormat="1" applyFont="1" applyBorder="1" applyAlignment="1" applyProtection="1">
      <alignment vertical="center"/>
      <protection locked="0"/>
    </xf>
    <xf numFmtId="166" fontId="12" fillId="0" borderId="8" xfId="0" applyNumberFormat="1" applyFont="1" applyBorder="1" applyAlignment="1">
      <alignment vertical="center"/>
    </xf>
    <xf numFmtId="166" fontId="12" fillId="0" borderId="3" xfId="0" applyNumberFormat="1" applyFont="1" applyBorder="1" applyAlignment="1">
      <alignment vertical="center"/>
    </xf>
    <xf numFmtId="41" fontId="12" fillId="0" borderId="2" xfId="1" applyFont="1" applyBorder="1" applyAlignment="1" applyProtection="1">
      <alignment vertical="center"/>
      <protection locked="0"/>
    </xf>
    <xf numFmtId="166" fontId="12" fillId="0" borderId="0" xfId="5" applyNumberFormat="1" applyFont="1" applyAlignment="1">
      <alignment vertical="center"/>
    </xf>
    <xf numFmtId="14" fontId="11" fillId="0" borderId="0" xfId="7" applyNumberFormat="1" applyFont="1" applyAlignment="1">
      <alignment horizontal="left" vertical="center"/>
    </xf>
    <xf numFmtId="0" fontId="25" fillId="0" borderId="0" xfId="0" applyFont="1"/>
    <xf numFmtId="0" fontId="7" fillId="0" borderId="0" xfId="0" applyFont="1" applyAlignment="1">
      <alignment horizontal="left" vertical="center" wrapText="1"/>
    </xf>
    <xf numFmtId="164" fontId="12" fillId="0" borderId="0" xfId="1" applyNumberFormat="1" applyFont="1" applyAlignment="1">
      <alignment vertical="center"/>
    </xf>
    <xf numFmtId="164" fontId="11" fillId="0" borderId="1" xfId="1" applyNumberFormat="1" applyFont="1" applyBorder="1" applyAlignment="1">
      <alignment horizontal="center" vertical="center"/>
    </xf>
    <xf numFmtId="164" fontId="7" fillId="0" borderId="0" xfId="1" applyNumberFormat="1" applyFont="1"/>
    <xf numFmtId="41" fontId="16" fillId="0" borderId="0" xfId="1" applyFont="1"/>
    <xf numFmtId="41" fontId="12" fillId="0" borderId="0" xfId="1" applyFont="1" applyAlignment="1">
      <alignment vertical="center"/>
    </xf>
    <xf numFmtId="41" fontId="16" fillId="3" borderId="0" xfId="1" applyFont="1" applyFill="1" applyAlignment="1">
      <alignment horizontal="centerContinuous"/>
    </xf>
    <xf numFmtId="41" fontId="14" fillId="0" borderId="0" xfId="1" applyFont="1" applyAlignment="1">
      <alignment horizontal="centerContinuous"/>
    </xf>
    <xf numFmtId="41" fontId="14" fillId="0" borderId="1" xfId="1" applyFont="1" applyBorder="1" applyAlignment="1">
      <alignment horizontal="center"/>
    </xf>
    <xf numFmtId="41" fontId="14" fillId="0" borderId="2" xfId="1" applyFont="1" applyBorder="1" applyAlignment="1">
      <alignment vertical="center"/>
    </xf>
    <xf numFmtId="41" fontId="14" fillId="0" borderId="2" xfId="1" applyFont="1" applyBorder="1" applyAlignment="1">
      <alignment horizontal="center"/>
    </xf>
    <xf numFmtId="41" fontId="21" fillId="0" borderId="3" xfId="1" applyFont="1" applyBorder="1" applyAlignment="1">
      <alignment horizontal="center"/>
    </xf>
    <xf numFmtId="41" fontId="21" fillId="0" borderId="2" xfId="1" applyFont="1" applyBorder="1" applyAlignment="1">
      <alignment vertical="center"/>
    </xf>
    <xf numFmtId="41" fontId="14" fillId="0" borderId="12" xfId="1" applyFont="1" applyBorder="1" applyAlignment="1">
      <alignment horizontal="center"/>
    </xf>
    <xf numFmtId="41" fontId="21" fillId="0" borderId="10" xfId="1" applyFont="1" applyFill="1" applyBorder="1" applyAlignment="1" applyProtection="1">
      <alignment horizontal="center"/>
    </xf>
    <xf numFmtId="41" fontId="21" fillId="0" borderId="2" xfId="1" applyFont="1" applyFill="1" applyBorder="1" applyAlignment="1">
      <alignment horizontal="center"/>
    </xf>
    <xf numFmtId="41" fontId="21" fillId="0" borderId="3" xfId="1" applyFont="1" applyBorder="1" applyAlignment="1">
      <alignment vertical="center"/>
    </xf>
    <xf numFmtId="41" fontId="14" fillId="0" borderId="9" xfId="1" applyFont="1" applyBorder="1" applyAlignment="1">
      <alignment horizontal="center"/>
    </xf>
    <xf numFmtId="41" fontId="21" fillId="0" borderId="8" xfId="1" applyFont="1" applyBorder="1" applyAlignment="1">
      <alignment horizontal="center"/>
    </xf>
    <xf numFmtId="41" fontId="21" fillId="0" borderId="3" xfId="1" applyFont="1" applyFill="1" applyBorder="1" applyAlignment="1">
      <alignment horizontal="center"/>
    </xf>
    <xf numFmtId="41" fontId="21" fillId="0" borderId="8" xfId="1" applyFont="1" applyFill="1" applyBorder="1" applyAlignment="1" applyProtection="1">
      <alignment horizontal="center"/>
    </xf>
    <xf numFmtId="41" fontId="21" fillId="0" borderId="4" xfId="1" applyFont="1" applyBorder="1" applyAlignment="1">
      <alignment vertical="center"/>
    </xf>
    <xf numFmtId="41" fontId="21" fillId="0" borderId="4" xfId="1" applyFont="1" applyBorder="1" applyAlignment="1">
      <alignment horizontal="center"/>
    </xf>
    <xf numFmtId="41" fontId="11" fillId="0" borderId="1" xfId="1" applyFont="1" applyBorder="1" applyAlignment="1">
      <alignment horizontal="right" vertical="center"/>
    </xf>
    <xf numFmtId="41" fontId="14" fillId="0" borderId="4" xfId="1" applyFont="1" applyBorder="1" applyAlignment="1">
      <alignment vertical="center"/>
    </xf>
    <xf numFmtId="41" fontId="14" fillId="0" borderId="1" xfId="1" applyFont="1" applyBorder="1" applyAlignment="1">
      <alignment vertical="center"/>
    </xf>
    <xf numFmtId="41" fontId="21" fillId="0" borderId="9" xfId="1" applyFont="1" applyFill="1" applyBorder="1" applyAlignment="1">
      <alignment horizontal="center"/>
    </xf>
    <xf numFmtId="41" fontId="21" fillId="0" borderId="9" xfId="1" applyFont="1" applyBorder="1" applyAlignment="1">
      <alignment horizontal="center"/>
    </xf>
    <xf numFmtId="41" fontId="21" fillId="0" borderId="10" xfId="1" applyFont="1" applyBorder="1" applyAlignment="1">
      <alignment vertical="center"/>
    </xf>
    <xf numFmtId="41" fontId="21" fillId="0" borderId="9" xfId="1" applyFont="1" applyFill="1" applyBorder="1" applyAlignment="1" applyProtection="1">
      <alignment horizontal="center"/>
    </xf>
    <xf numFmtId="41" fontId="21" fillId="0" borderId="3" xfId="1" applyFont="1" applyFill="1" applyBorder="1" applyAlignment="1" applyProtection="1">
      <alignment horizontal="center"/>
    </xf>
    <xf numFmtId="41" fontId="21" fillId="0" borderId="8" xfId="1" applyFont="1" applyBorder="1" applyAlignment="1">
      <alignment vertical="center"/>
    </xf>
    <xf numFmtId="41" fontId="14" fillId="0" borderId="3" xfId="1" applyFont="1" applyBorder="1" applyAlignment="1">
      <alignment horizontal="center"/>
    </xf>
    <xf numFmtId="41" fontId="14" fillId="0" borderId="4" xfId="1" applyFont="1" applyBorder="1" applyAlignment="1">
      <alignment horizontal="center"/>
    </xf>
    <xf numFmtId="41" fontId="11" fillId="0" borderId="16" xfId="1" applyFont="1" applyBorder="1" applyAlignment="1">
      <alignment horizontal="right" vertical="center"/>
    </xf>
    <xf numFmtId="41" fontId="17" fillId="0" borderId="0" xfId="1" applyFont="1" applyAlignment="1">
      <alignment horizontal="left" vertical="center"/>
    </xf>
    <xf numFmtId="41" fontId="19" fillId="0" borderId="0" xfId="1" applyFont="1"/>
    <xf numFmtId="14" fontId="14" fillId="0" borderId="1" xfId="1" quotePrefix="1" applyNumberFormat="1" applyFont="1" applyBorder="1" applyAlignment="1">
      <alignment horizontal="center" vertical="center"/>
    </xf>
    <xf numFmtId="14" fontId="14" fillId="0" borderId="1" xfId="1" applyNumberFormat="1" applyFont="1" applyBorder="1" applyAlignment="1">
      <alignment horizontal="center" vertical="center"/>
    </xf>
    <xf numFmtId="164" fontId="14" fillId="0" borderId="0" xfId="1" applyNumberFormat="1" applyFont="1" applyAlignment="1">
      <alignment vertical="center"/>
    </xf>
    <xf numFmtId="41" fontId="14" fillId="0" borderId="0" xfId="1" applyFont="1" applyAlignment="1">
      <alignment vertical="center"/>
    </xf>
    <xf numFmtId="41" fontId="11" fillId="0" borderId="0" xfId="1" applyFont="1" applyAlignment="1">
      <alignment vertical="center"/>
    </xf>
    <xf numFmtId="41" fontId="12" fillId="0" borderId="0" xfId="1" applyFont="1" applyAlignment="1">
      <alignment horizontal="right" vertical="center"/>
    </xf>
    <xf numFmtId="41" fontId="9" fillId="0" borderId="0" xfId="1" applyFont="1"/>
    <xf numFmtId="41" fontId="7" fillId="0" borderId="0" xfId="1" applyFont="1" applyFill="1"/>
    <xf numFmtId="14" fontId="14" fillId="0" borderId="1" xfId="1" applyNumberFormat="1" applyFont="1" applyBorder="1" applyAlignment="1">
      <alignment horizontal="center" vertical="center" wrapText="1"/>
    </xf>
    <xf numFmtId="14" fontId="14" fillId="0" borderId="1" xfId="1" quotePrefix="1" applyNumberFormat="1" applyFont="1" applyBorder="1" applyAlignment="1">
      <alignment horizontal="center" vertical="center" wrapText="1"/>
    </xf>
    <xf numFmtId="41" fontId="11" fillId="0" borderId="0" xfId="1" applyFont="1" applyFill="1" applyBorder="1" applyAlignment="1" applyProtection="1">
      <alignment horizontal="center" vertical="center"/>
    </xf>
    <xf numFmtId="41" fontId="9" fillId="0" borderId="0" xfId="1" applyFont="1" applyBorder="1" applyAlignment="1">
      <alignment horizontal="center" vertical="center"/>
    </xf>
    <xf numFmtId="41" fontId="7" fillId="0" borderId="9" xfId="1"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vertical="center"/>
    </xf>
    <xf numFmtId="0" fontId="7" fillId="0" borderId="1" xfId="0" applyFont="1" applyBorder="1" applyAlignment="1">
      <alignment horizontal="justify" vertical="center"/>
    </xf>
    <xf numFmtId="0" fontId="7" fillId="0" borderId="0" xfId="0" applyFont="1" applyAlignment="1">
      <alignment horizontal="justify" vertical="center"/>
    </xf>
    <xf numFmtId="4" fontId="24" fillId="0" borderId="0" xfId="0" applyNumberFormat="1" applyFont="1"/>
    <xf numFmtId="164" fontId="7" fillId="0" borderId="0" xfId="1" applyNumberFormat="1" applyFont="1" applyFill="1" applyBorder="1" applyAlignment="1">
      <alignment horizontal="center" vertical="center"/>
    </xf>
    <xf numFmtId="41" fontId="7" fillId="0" borderId="0" xfId="1" applyFont="1" applyFill="1" applyBorder="1"/>
    <xf numFmtId="169" fontId="7" fillId="0" borderId="6" xfId="1" applyNumberFormat="1" applyFont="1" applyFill="1" applyBorder="1" applyAlignment="1">
      <alignment horizontal="center"/>
    </xf>
    <xf numFmtId="169" fontId="7" fillId="0" borderId="0" xfId="1" applyNumberFormat="1" applyFont="1" applyFill="1" applyBorder="1" applyAlignment="1">
      <alignment horizontal="center"/>
    </xf>
    <xf numFmtId="0" fontId="9" fillId="0" borderId="2" xfId="0" applyFont="1" applyBorder="1" applyAlignment="1">
      <alignment horizontal="center" vertical="center" wrapText="1"/>
    </xf>
    <xf numFmtId="41" fontId="9" fillId="0" borderId="1" xfId="1" applyFont="1" applyFill="1" applyBorder="1" applyAlignment="1">
      <alignment horizontal="center" vertical="center" wrapText="1"/>
    </xf>
    <xf numFmtId="0" fontId="9" fillId="0" borderId="10" xfId="0" applyFont="1" applyBorder="1" applyAlignment="1">
      <alignment vertical="center"/>
    </xf>
    <xf numFmtId="0" fontId="9" fillId="0" borderId="2" xfId="0" applyFont="1" applyBorder="1" applyAlignment="1">
      <alignment horizontal="center" vertical="center"/>
    </xf>
    <xf numFmtId="164" fontId="7" fillId="0" borderId="2" xfId="1" applyNumberFormat="1" applyFont="1" applyFill="1" applyBorder="1" applyAlignment="1">
      <alignment horizontal="center" vertical="center"/>
    </xf>
    <xf numFmtId="41" fontId="7" fillId="0" borderId="2" xfId="0" applyNumberFormat="1" applyFont="1" applyBorder="1" applyAlignment="1">
      <alignment horizontal="center" vertical="center"/>
    </xf>
    <xf numFmtId="41" fontId="7" fillId="0" borderId="2" xfId="1" applyFont="1" applyFill="1" applyBorder="1"/>
    <xf numFmtId="0" fontId="7" fillId="0" borderId="8" xfId="0" applyFont="1" applyBorder="1" applyAlignment="1">
      <alignment vertical="center"/>
    </xf>
    <xf numFmtId="0" fontId="7" fillId="0" borderId="3" xfId="0" applyFont="1" applyBorder="1" applyAlignment="1">
      <alignment horizontal="center" vertical="center"/>
    </xf>
    <xf numFmtId="164" fontId="7" fillId="0" borderId="3" xfId="1" applyNumberFormat="1" applyFont="1" applyFill="1" applyBorder="1" applyAlignment="1">
      <alignment horizontal="center" vertical="center"/>
    </xf>
    <xf numFmtId="41" fontId="7" fillId="0" borderId="3" xfId="1" applyFont="1" applyFill="1" applyBorder="1" applyAlignment="1">
      <alignment horizontal="center" vertical="center"/>
    </xf>
    <xf numFmtId="0" fontId="7" fillId="0" borderId="8" xfId="0" applyFont="1" applyBorder="1" applyAlignment="1">
      <alignment horizontal="center"/>
    </xf>
    <xf numFmtId="0" fontId="7" fillId="0" borderId="13" xfId="0" applyFont="1" applyBorder="1" applyAlignment="1">
      <alignment vertical="center"/>
    </xf>
    <xf numFmtId="0" fontId="7" fillId="0" borderId="4" xfId="0" applyFont="1" applyBorder="1" applyAlignment="1">
      <alignment horizontal="center" vertical="center"/>
    </xf>
    <xf numFmtId="164" fontId="7" fillId="0" borderId="4" xfId="1" applyNumberFormat="1" applyFont="1" applyFill="1" applyBorder="1" applyAlignment="1">
      <alignment horizontal="center" vertical="center"/>
    </xf>
    <xf numFmtId="41" fontId="7" fillId="0" borderId="4" xfId="1" applyFont="1" applyFill="1" applyBorder="1" applyAlignment="1">
      <alignment horizontal="center" vertical="center"/>
    </xf>
    <xf numFmtId="0" fontId="7" fillId="0" borderId="13" xfId="0" applyFont="1" applyBorder="1" applyAlignment="1">
      <alignment horizontal="center"/>
    </xf>
    <xf numFmtId="41" fontId="7" fillId="0" borderId="4" xfId="1" applyFont="1" applyFill="1" applyBorder="1"/>
    <xf numFmtId="0" fontId="9" fillId="0" borderId="0" xfId="0" applyFont="1" applyAlignment="1">
      <alignment vertical="center"/>
    </xf>
    <xf numFmtId="164" fontId="9" fillId="0" borderId="0" xfId="1" applyNumberFormat="1" applyFont="1" applyFill="1" applyBorder="1" applyAlignment="1">
      <alignment horizontal="center" vertical="center"/>
    </xf>
    <xf numFmtId="41" fontId="9" fillId="0" borderId="0" xfId="1" applyFont="1" applyFill="1" applyBorder="1" applyAlignment="1">
      <alignment horizontal="center" vertical="center"/>
    </xf>
    <xf numFmtId="0" fontId="7" fillId="0" borderId="0" xfId="0" applyFont="1" applyAlignment="1">
      <alignment horizontal="center" vertical="center"/>
    </xf>
    <xf numFmtId="41" fontId="7" fillId="0" borderId="0" xfId="1" applyFont="1" applyFill="1" applyBorder="1" applyAlignment="1">
      <alignment horizontal="center" vertical="center"/>
    </xf>
    <xf numFmtId="0" fontId="9" fillId="0" borderId="2" xfId="0" applyFont="1" applyBorder="1" applyAlignment="1">
      <alignment vertical="center"/>
    </xf>
    <xf numFmtId="0" fontId="7" fillId="0" borderId="2" xfId="0" applyFont="1" applyBorder="1" applyAlignment="1">
      <alignment horizontal="center" vertical="center"/>
    </xf>
    <xf numFmtId="41" fontId="7" fillId="0" borderId="12" xfId="1" applyFont="1" applyFill="1" applyBorder="1"/>
    <xf numFmtId="0" fontId="7" fillId="0" borderId="3" xfId="0" applyFont="1" applyBorder="1" applyAlignment="1">
      <alignment vertical="center"/>
    </xf>
    <xf numFmtId="0" fontId="7" fillId="0" borderId="4" xfId="0" applyFont="1" applyBorder="1" applyAlignment="1">
      <alignment vertical="center"/>
    </xf>
    <xf numFmtId="41" fontId="7" fillId="0" borderId="15" xfId="1" applyFont="1" applyFill="1" applyBorder="1"/>
    <xf numFmtId="164" fontId="9" fillId="0" borderId="0" xfId="1" applyNumberFormat="1" applyFont="1" applyFill="1"/>
    <xf numFmtId="169" fontId="7" fillId="0" borderId="1" xfId="1" applyNumberFormat="1" applyFont="1" applyFill="1" applyBorder="1" applyAlignment="1">
      <alignment horizontal="center"/>
    </xf>
    <xf numFmtId="164" fontId="7" fillId="0" borderId="3" xfId="1" applyNumberFormat="1" applyFont="1" applyFill="1" applyBorder="1"/>
    <xf numFmtId="164" fontId="7" fillId="0" borderId="4" xfId="1" applyNumberFormat="1" applyFont="1" applyFill="1" applyBorder="1"/>
    <xf numFmtId="14" fontId="7" fillId="0" borderId="1" xfId="0" applyNumberFormat="1" applyFont="1" applyBorder="1" applyAlignment="1">
      <alignment horizontal="right" wrapText="1"/>
    </xf>
    <xf numFmtId="0" fontId="7" fillId="0" borderId="5" xfId="0" applyFont="1" applyBorder="1" applyAlignment="1">
      <alignment horizontal="left"/>
    </xf>
    <xf numFmtId="14" fontId="14" fillId="0" borderId="6" xfId="1" quotePrefix="1" applyNumberFormat="1" applyFont="1" applyBorder="1" applyAlignment="1">
      <alignment horizontal="center" vertical="center" wrapText="1"/>
    </xf>
    <xf numFmtId="164" fontId="7" fillId="0" borderId="3" xfId="1" applyNumberFormat="1" applyFont="1" applyBorder="1" applyAlignment="1">
      <alignment horizontal="center" vertical="center"/>
    </xf>
    <xf numFmtId="164" fontId="7" fillId="0" borderId="8" xfId="1" applyNumberFormat="1" applyFont="1" applyFill="1" applyBorder="1" applyAlignment="1">
      <alignment horizontal="center" vertical="center"/>
    </xf>
    <xf numFmtId="164" fontId="7" fillId="0" borderId="13" xfId="1" applyNumberFormat="1" applyFont="1" applyFill="1" applyBorder="1" applyAlignment="1">
      <alignment horizontal="center" vertical="center"/>
    </xf>
    <xf numFmtId="0" fontId="7" fillId="0" borderId="10" xfId="0" applyFont="1" applyBorder="1" applyAlignment="1">
      <alignment horizontal="center" vertical="center"/>
    </xf>
    <xf numFmtId="166" fontId="11" fillId="0" borderId="1" xfId="0" applyNumberFormat="1" applyFont="1" applyBorder="1" applyAlignment="1">
      <alignment horizontal="right" vertical="center"/>
    </xf>
    <xf numFmtId="0" fontId="21" fillId="0" borderId="0" xfId="0" applyFont="1"/>
    <xf numFmtId="41" fontId="22" fillId="0" borderId="0" xfId="1" applyFont="1" applyFill="1" applyBorder="1" applyAlignment="1" applyProtection="1">
      <alignment horizontal="center" vertical="center"/>
    </xf>
    <xf numFmtId="0" fontId="26" fillId="0" borderId="1" xfId="0" applyFont="1" applyBorder="1" applyAlignment="1">
      <alignment horizontal="left"/>
    </xf>
    <xf numFmtId="4" fontId="28" fillId="5" borderId="1" xfId="0" applyNumberFormat="1" applyFont="1" applyFill="1" applyBorder="1"/>
    <xf numFmtId="14" fontId="12" fillId="0" borderId="1" xfId="13" applyNumberFormat="1" applyFont="1" applyBorder="1" applyAlignment="1">
      <alignment horizontal="center" vertical="center"/>
    </xf>
    <xf numFmtId="0" fontId="7" fillId="0" borderId="0" xfId="0" applyFont="1" applyAlignment="1">
      <alignment horizontal="center"/>
    </xf>
    <xf numFmtId="164" fontId="7" fillId="0" borderId="13" xfId="0" applyNumberFormat="1" applyFont="1" applyBorder="1" applyAlignment="1">
      <alignment horizontal="center" vertical="center"/>
    </xf>
    <xf numFmtId="41" fontId="12" fillId="0" borderId="9" xfId="1" applyFont="1" applyBorder="1" applyAlignment="1" applyProtection="1">
      <alignment vertical="center"/>
      <protection locked="0"/>
    </xf>
    <xf numFmtId="0" fontId="12" fillId="0" borderId="10" xfId="13" applyFont="1" applyBorder="1"/>
    <xf numFmtId="0" fontId="12" fillId="0" borderId="2" xfId="13" applyFont="1" applyBorder="1"/>
    <xf numFmtId="166" fontId="11" fillId="0" borderId="16" xfId="0" applyNumberFormat="1" applyFont="1" applyBorder="1" applyAlignment="1">
      <alignment horizontal="right" vertical="center"/>
    </xf>
    <xf numFmtId="41" fontId="12" fillId="0" borderId="4" xfId="1" applyFont="1" applyBorder="1" applyAlignment="1" applyProtection="1">
      <alignment vertical="center"/>
      <protection locked="0"/>
    </xf>
    <xf numFmtId="41" fontId="12" fillId="0" borderId="8" xfId="1" applyFont="1" applyFill="1" applyBorder="1" applyAlignment="1" applyProtection="1">
      <alignment vertical="center"/>
      <protection locked="0"/>
    </xf>
    <xf numFmtId="41" fontId="12" fillId="0" borderId="3" xfId="1" applyFont="1" applyFill="1" applyBorder="1" applyAlignment="1" applyProtection="1">
      <alignment vertical="center"/>
      <protection locked="0"/>
    </xf>
    <xf numFmtId="0" fontId="7" fillId="0" borderId="7" xfId="0" applyFont="1" applyBorder="1" applyAlignment="1">
      <alignment horizontal="left"/>
    </xf>
    <xf numFmtId="165" fontId="9" fillId="0" borderId="16" xfId="1" applyNumberFormat="1" applyFont="1" applyBorder="1" applyAlignment="1">
      <alignment horizontal="center" vertical="center"/>
    </xf>
    <xf numFmtId="41" fontId="11" fillId="0" borderId="8" xfId="1" applyFont="1" applyFill="1" applyBorder="1" applyAlignment="1" applyProtection="1">
      <alignment vertical="center"/>
      <protection locked="0"/>
    </xf>
    <xf numFmtId="41" fontId="12" fillId="0" borderId="2" xfId="1" applyFont="1" applyBorder="1" applyAlignment="1">
      <alignment vertical="center"/>
    </xf>
    <xf numFmtId="41" fontId="12" fillId="0" borderId="12" xfId="1" applyFont="1" applyFill="1" applyBorder="1" applyAlignment="1" applyProtection="1">
      <alignment vertical="center"/>
      <protection locked="0"/>
    </xf>
    <xf numFmtId="165" fontId="7" fillId="4" borderId="3" xfId="1" applyNumberFormat="1" applyFont="1" applyFill="1" applyBorder="1" applyAlignment="1" applyProtection="1">
      <alignment horizontal="right" vertical="center"/>
    </xf>
    <xf numFmtId="165" fontId="7" fillId="0" borderId="3" xfId="1" applyNumberFormat="1" applyFont="1" applyFill="1" applyBorder="1" applyAlignment="1" applyProtection="1">
      <alignment horizontal="right" vertical="center"/>
    </xf>
    <xf numFmtId="165" fontId="7" fillId="4" borderId="4" xfId="1" applyNumberFormat="1" applyFont="1" applyFill="1" applyBorder="1" applyAlignment="1" applyProtection="1">
      <alignment horizontal="right" vertical="center"/>
    </xf>
    <xf numFmtId="165" fontId="7" fillId="0" borderId="4" xfId="1" applyNumberFormat="1" applyFont="1" applyFill="1" applyBorder="1" applyAlignment="1" applyProtection="1">
      <alignment horizontal="right" vertical="center"/>
    </xf>
    <xf numFmtId="165" fontId="12" fillId="0" borderId="0" xfId="5" applyNumberFormat="1" applyFont="1" applyAlignment="1">
      <alignment vertical="center"/>
    </xf>
    <xf numFmtId="0" fontId="27" fillId="0" borderId="1" xfId="0" applyFont="1" applyBorder="1"/>
    <xf numFmtId="165" fontId="11" fillId="0" borderId="1" xfId="1" applyNumberFormat="1" applyFont="1" applyBorder="1" applyAlignment="1">
      <alignment horizontal="center" vertical="center"/>
    </xf>
    <xf numFmtId="165" fontId="11" fillId="0" borderId="1" xfId="1" applyNumberFormat="1" applyFont="1" applyBorder="1" applyAlignment="1">
      <alignment horizontal="right" vertical="center"/>
    </xf>
    <xf numFmtId="165" fontId="11" fillId="0" borderId="1" xfId="1" applyNumberFormat="1" applyFont="1" applyFill="1" applyBorder="1" applyAlignment="1" applyProtection="1">
      <alignment horizontal="center" vertical="center"/>
    </xf>
    <xf numFmtId="165" fontId="12" fillId="0" borderId="4" xfId="1" applyNumberFormat="1" applyFont="1" applyFill="1" applyBorder="1" applyAlignment="1" applyProtection="1">
      <alignment horizontal="center" vertical="center"/>
      <protection locked="0"/>
    </xf>
    <xf numFmtId="165" fontId="11" fillId="0" borderId="4" xfId="1" applyNumberFormat="1" applyFont="1" applyBorder="1" applyAlignment="1">
      <alignment horizontal="center" vertical="center"/>
    </xf>
    <xf numFmtId="165" fontId="12" fillId="0" borderId="4" xfId="1" applyNumberFormat="1" applyFont="1" applyFill="1" applyBorder="1" applyAlignment="1" applyProtection="1">
      <alignment horizontal="center" vertical="center"/>
    </xf>
    <xf numFmtId="166" fontId="7" fillId="0" borderId="0" xfId="1" applyNumberFormat="1" applyFont="1"/>
    <xf numFmtId="166" fontId="9" fillId="0" borderId="0" xfId="1" applyNumberFormat="1" applyFont="1" applyFill="1" applyAlignment="1">
      <alignment vertical="center"/>
    </xf>
    <xf numFmtId="166" fontId="9" fillId="0" borderId="0" xfId="1" applyNumberFormat="1" applyFont="1" applyFill="1"/>
    <xf numFmtId="166" fontId="9" fillId="0" borderId="0" xfId="1" applyNumberFormat="1" applyFont="1"/>
    <xf numFmtId="166" fontId="7" fillId="0" borderId="0" xfId="1" applyNumberFormat="1" applyFont="1" applyFill="1"/>
    <xf numFmtId="166" fontId="11" fillId="0" borderId="1" xfId="1" applyNumberFormat="1" applyFont="1" applyFill="1" applyBorder="1" applyAlignment="1" applyProtection="1">
      <alignment horizontal="center" vertical="center"/>
    </xf>
    <xf numFmtId="166" fontId="9" fillId="0" borderId="1" xfId="1" applyNumberFormat="1" applyFont="1" applyBorder="1" applyAlignment="1">
      <alignment horizontal="center" vertical="center"/>
    </xf>
    <xf numFmtId="166" fontId="12" fillId="0" borderId="1" xfId="1" applyNumberFormat="1" applyFont="1" applyBorder="1" applyAlignment="1" applyProtection="1">
      <alignment horizontal="center" vertical="center"/>
    </xf>
    <xf numFmtId="166" fontId="7" fillId="0" borderId="1" xfId="1" applyNumberFormat="1" applyFont="1" applyBorder="1" applyAlignment="1">
      <alignment horizontal="center" vertical="center"/>
    </xf>
    <xf numFmtId="166" fontId="12" fillId="0" borderId="1" xfId="1" applyNumberFormat="1" applyFont="1" applyBorder="1" applyAlignment="1" applyProtection="1">
      <alignment horizontal="center" vertical="top"/>
    </xf>
    <xf numFmtId="166" fontId="12" fillId="0" borderId="1" xfId="1" applyNumberFormat="1" applyFont="1" applyFill="1" applyBorder="1" applyAlignment="1" applyProtection="1">
      <alignment horizontal="center" vertical="center"/>
    </xf>
    <xf numFmtId="166" fontId="13" fillId="0" borderId="0" xfId="0" applyNumberFormat="1" applyFont="1"/>
    <xf numFmtId="166" fontId="12" fillId="0" borderId="3" xfId="1" applyNumberFormat="1" applyFont="1" applyBorder="1" applyAlignment="1" applyProtection="1">
      <alignment vertical="center"/>
      <protection locked="0"/>
    </xf>
    <xf numFmtId="166" fontId="12" fillId="0" borderId="10" xfId="1" applyNumberFormat="1" applyFont="1" applyFill="1" applyBorder="1" applyAlignment="1" applyProtection="1">
      <alignment horizontal="right" vertical="center"/>
      <protection locked="0"/>
    </xf>
    <xf numFmtId="166" fontId="12" fillId="0" borderId="2" xfId="1" applyNumberFormat="1" applyFont="1" applyBorder="1" applyAlignment="1" applyProtection="1">
      <alignment horizontal="right" vertical="center"/>
      <protection locked="0"/>
    </xf>
    <xf numFmtId="166" fontId="12" fillId="0" borderId="12" xfId="1" applyNumberFormat="1" applyFont="1" applyBorder="1" applyAlignment="1">
      <alignment horizontal="right" vertical="center"/>
    </xf>
    <xf numFmtId="166" fontId="12" fillId="0" borderId="2" xfId="1" applyNumberFormat="1" applyFont="1" applyBorder="1" applyAlignment="1">
      <alignment horizontal="right" vertical="center"/>
    </xf>
    <xf numFmtId="166" fontId="12" fillId="0" borderId="8" xfId="1" applyNumberFormat="1" applyFont="1" applyFill="1" applyBorder="1" applyAlignment="1" applyProtection="1">
      <alignment horizontal="right" vertical="center"/>
      <protection locked="0"/>
    </xf>
    <xf numFmtId="166" fontId="12" fillId="0" borderId="3" xfId="1" applyNumberFormat="1" applyFont="1" applyBorder="1" applyAlignment="1" applyProtection="1">
      <alignment horizontal="right" vertical="center"/>
      <protection locked="0"/>
    </xf>
    <xf numFmtId="166" fontId="12" fillId="0" borderId="9" xfId="1" applyNumberFormat="1" applyFont="1" applyBorder="1" applyAlignment="1">
      <alignment horizontal="right" vertical="center"/>
    </xf>
    <xf numFmtId="166" fontId="12" fillId="0" borderId="3" xfId="1" applyNumberFormat="1" applyFont="1" applyBorder="1" applyAlignment="1">
      <alignment horizontal="right" vertical="center"/>
    </xf>
    <xf numFmtId="166" fontId="12" fillId="0" borderId="8" xfId="1" applyNumberFormat="1" applyFont="1" applyBorder="1" applyAlignment="1" applyProtection="1">
      <alignment horizontal="right" vertical="center"/>
      <protection locked="0"/>
    </xf>
    <xf numFmtId="166" fontId="12" fillId="0" borderId="8" xfId="1" applyNumberFormat="1" applyFont="1" applyBorder="1" applyAlignment="1">
      <alignment horizontal="right" vertical="center"/>
    </xf>
    <xf numFmtId="166" fontId="12" fillId="0" borderId="13" xfId="1" applyNumberFormat="1" applyFont="1" applyBorder="1" applyAlignment="1">
      <alignment horizontal="right" vertical="center"/>
    </xf>
    <xf numFmtId="166" fontId="12" fillId="0" borderId="4" xfId="1" applyNumberFormat="1" applyFont="1" applyBorder="1" applyAlignment="1">
      <alignment horizontal="right" vertical="center"/>
    </xf>
    <xf numFmtId="166" fontId="12" fillId="0" borderId="15" xfId="1" applyNumberFormat="1" applyFont="1" applyBorder="1" applyAlignment="1">
      <alignment horizontal="right" vertical="center"/>
    </xf>
    <xf numFmtId="166" fontId="9" fillId="0" borderId="1" xfId="0" applyNumberFormat="1" applyFont="1" applyBorder="1" applyAlignment="1">
      <alignment horizontal="right"/>
    </xf>
    <xf numFmtId="165" fontId="12" fillId="0" borderId="4" xfId="1" applyNumberFormat="1" applyFont="1" applyFill="1" applyBorder="1" applyAlignment="1" applyProtection="1">
      <alignment horizontal="right" vertical="center"/>
    </xf>
    <xf numFmtId="165" fontId="11" fillId="0" borderId="1" xfId="1" applyNumberFormat="1" applyFont="1" applyFill="1" applyBorder="1" applyAlignment="1" applyProtection="1">
      <alignment horizontal="right" vertical="center"/>
    </xf>
    <xf numFmtId="0" fontId="16" fillId="3" borderId="0" xfId="7" applyFont="1" applyFill="1" applyAlignment="1">
      <alignment horizontal="center" vertical="center"/>
    </xf>
    <xf numFmtId="0" fontId="14" fillId="0" borderId="0" xfId="5" applyFont="1" applyAlignment="1">
      <alignment horizontal="center" vertical="top"/>
    </xf>
    <xf numFmtId="0" fontId="14" fillId="0" borderId="0" xfId="5" applyFont="1" applyAlignment="1">
      <alignment horizontal="center"/>
    </xf>
    <xf numFmtId="0" fontId="14" fillId="0" borderId="0" xfId="11" applyFont="1" applyAlignment="1">
      <alignment horizontal="center" vertical="center"/>
    </xf>
    <xf numFmtId="0" fontId="11" fillId="0" borderId="2" xfId="12" applyFont="1" applyBorder="1" applyAlignment="1">
      <alignment horizontal="center" vertical="center"/>
    </xf>
    <xf numFmtId="0" fontId="11" fillId="0" borderId="4" xfId="12" applyFont="1" applyBorder="1" applyAlignment="1">
      <alignment horizontal="center" vertical="center"/>
    </xf>
    <xf numFmtId="164" fontId="11" fillId="0" borderId="5" xfId="1" applyNumberFormat="1" applyFont="1" applyBorder="1" applyAlignment="1">
      <alignment horizontal="center" vertical="center"/>
    </xf>
    <xf numFmtId="164" fontId="11" fillId="0" borderId="6" xfId="1" applyNumberFormat="1" applyFont="1" applyBorder="1" applyAlignment="1">
      <alignment horizontal="center" vertical="center"/>
    </xf>
    <xf numFmtId="164" fontId="11" fillId="0" borderId="7" xfId="1" applyNumberFormat="1" applyFont="1" applyBorder="1" applyAlignment="1">
      <alignment horizontal="center" vertical="center"/>
    </xf>
    <xf numFmtId="164" fontId="9" fillId="0" borderId="5" xfId="1" applyNumberFormat="1" applyFont="1" applyBorder="1" applyAlignment="1">
      <alignment horizontal="center" vertical="center"/>
    </xf>
    <xf numFmtId="164" fontId="9" fillId="0" borderId="7" xfId="1" applyNumberFormat="1" applyFont="1" applyBorder="1" applyAlignment="1">
      <alignment horizontal="center" vertical="center"/>
    </xf>
    <xf numFmtId="166" fontId="11" fillId="0" borderId="1" xfId="0" applyNumberFormat="1" applyFont="1" applyBorder="1" applyAlignment="1">
      <alignment horizontal="center" vertical="center" wrapText="1"/>
    </xf>
    <xf numFmtId="0" fontId="11" fillId="5" borderId="2" xfId="17" applyFont="1" applyFill="1" applyBorder="1" applyAlignment="1">
      <alignment horizontal="center" vertical="center" wrapText="1"/>
    </xf>
    <xf numFmtId="0" fontId="11" fillId="5" borderId="4" xfId="17" applyFont="1" applyFill="1" applyBorder="1" applyAlignment="1">
      <alignment horizontal="center" vertical="center" wrapText="1"/>
    </xf>
    <xf numFmtId="0" fontId="11" fillId="5" borderId="1" xfId="17" applyFont="1" applyFill="1" applyBorder="1" applyAlignment="1">
      <alignment horizontal="center" vertical="center" wrapText="1"/>
    </xf>
    <xf numFmtId="0" fontId="11" fillId="0" borderId="2" xfId="17" applyFont="1" applyBorder="1" applyAlignment="1">
      <alignment horizontal="center" vertical="center" wrapText="1"/>
    </xf>
    <xf numFmtId="0" fontId="11" fillId="0" borderId="4" xfId="17" applyFont="1" applyBorder="1" applyAlignment="1">
      <alignment horizontal="center" vertical="center" wrapText="1"/>
    </xf>
    <xf numFmtId="168" fontId="11" fillId="0" borderId="2" xfId="0" applyNumberFormat="1" applyFont="1" applyBorder="1" applyAlignment="1">
      <alignment horizontal="center" vertical="center" wrapText="1"/>
    </xf>
    <xf numFmtId="168" fontId="11" fillId="0" borderId="4" xfId="0" applyNumberFormat="1" applyFont="1" applyBorder="1" applyAlignment="1">
      <alignment horizontal="center" vertical="center" wrapText="1"/>
    </xf>
    <xf numFmtId="0" fontId="11" fillId="0" borderId="5" xfId="0" applyFont="1" applyBorder="1" applyAlignment="1">
      <alignment horizontal="center"/>
    </xf>
    <xf numFmtId="0" fontId="11" fillId="0" borderId="7" xfId="0" applyFont="1" applyBorder="1" applyAlignment="1">
      <alignment horizontal="center"/>
    </xf>
    <xf numFmtId="0" fontId="9" fillId="3" borderId="0" xfId="0" applyFont="1" applyFill="1" applyAlignment="1">
      <alignment horizontal="center"/>
    </xf>
    <xf numFmtId="0" fontId="9" fillId="0" borderId="5" xfId="0" applyFont="1" applyBorder="1" applyAlignment="1">
      <alignment horizontal="center"/>
    </xf>
    <xf numFmtId="0" fontId="9" fillId="0" borderId="7" xfId="0" applyFont="1" applyBorder="1" applyAlignment="1">
      <alignment horizontal="center"/>
    </xf>
    <xf numFmtId="0" fontId="7" fillId="0" borderId="0" xfId="0" applyFont="1" applyAlignment="1">
      <alignment horizontal="left" wrapText="1"/>
    </xf>
    <xf numFmtId="0" fontId="9" fillId="0" borderId="0" xfId="0" applyFont="1" applyAlignment="1">
      <alignment horizontal="center"/>
    </xf>
    <xf numFmtId="0" fontId="7" fillId="0" borderId="0" xfId="0" applyFont="1" applyAlignment="1">
      <alignment horizont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9"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7" fillId="0" borderId="0" xfId="0" applyFont="1" applyAlignment="1">
      <alignment horizontal="left"/>
    </xf>
    <xf numFmtId="0" fontId="7" fillId="0" borderId="0" xfId="0" applyFont="1" applyAlignment="1">
      <alignment vertical="center"/>
    </xf>
    <xf numFmtId="0" fontId="9" fillId="0" borderId="0" xfId="0" applyFont="1" applyAlignment="1">
      <alignment horizontal="left"/>
    </xf>
    <xf numFmtId="0" fontId="7" fillId="0" borderId="0" xfId="0" applyFont="1" applyAlignment="1">
      <alignment horizontal="justify" vertical="top" wrapText="1"/>
    </xf>
    <xf numFmtId="0" fontId="9" fillId="0" borderId="0" xfId="0" applyFont="1" applyAlignment="1">
      <alignment horizontal="left" vertical="center" wrapText="1"/>
    </xf>
    <xf numFmtId="0" fontId="9" fillId="0" borderId="0" xfId="0" applyFont="1" applyAlignment="1">
      <alignment horizontal="left" wrapText="1"/>
    </xf>
    <xf numFmtId="0" fontId="7" fillId="0" borderId="0" xfId="0" applyFont="1" applyAlignment="1">
      <alignment horizontal="left" vertical="top"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7" fillId="0" borderId="0" xfId="0" applyFont="1" applyAlignment="1">
      <alignment horizontal="left" vertical="center" wrapText="1"/>
    </xf>
    <xf numFmtId="49" fontId="9" fillId="0" borderId="0" xfId="0" applyNumberFormat="1" applyFont="1" applyAlignment="1">
      <alignment horizontal="left" wrapText="1"/>
    </xf>
    <xf numFmtId="49" fontId="9" fillId="0" borderId="0" xfId="0" applyNumberFormat="1" applyFont="1" applyAlignment="1">
      <alignment horizontal="left"/>
    </xf>
    <xf numFmtId="41" fontId="9" fillId="0" borderId="2" xfId="1" applyFont="1" applyFill="1" applyBorder="1" applyAlignment="1">
      <alignment horizontal="center" vertical="center" wrapText="1"/>
    </xf>
    <xf numFmtId="41" fontId="9" fillId="0" borderId="4" xfId="1" applyFont="1" applyFill="1" applyBorder="1" applyAlignment="1">
      <alignment horizontal="center" vertical="center" wrapText="1"/>
    </xf>
    <xf numFmtId="0" fontId="9" fillId="0" borderId="4" xfId="0" applyFont="1" applyBorder="1" applyAlignment="1">
      <alignment horizontal="center" vertical="center" wrapText="1"/>
    </xf>
  </cellXfs>
  <cellStyles count="18">
    <cellStyle name="Hipervínculo" xfId="14" builtinId="8"/>
    <cellStyle name="Millares [0]" xfId="1" builtinId="6"/>
    <cellStyle name="Millares [0] 2" xfId="3" xr:uid="{CA1E6C81-B413-441C-A440-8F99D266C71F}"/>
    <cellStyle name="Millares [0] 3" xfId="15" xr:uid="{49DBDD0B-4684-4759-B138-9A16ACAB301E}"/>
    <cellStyle name="Millares 15" xfId="16" xr:uid="{FBB18222-DD9D-48E3-A1E5-635C5F50BC0F}"/>
    <cellStyle name="Millares 2" xfId="10" xr:uid="{C7B6F4A7-0D07-4EBA-9738-8E1BDD7BAD6E}"/>
    <cellStyle name="Normal" xfId="0" builtinId="0"/>
    <cellStyle name="Normal 10" xfId="13" xr:uid="{FCE95D7B-5E7A-4FBC-9DA3-FA7A6391054A}"/>
    <cellStyle name="Normal 11" xfId="6" xr:uid="{6DEE41A6-C6CF-4935-8FD5-9AB6E42DDEBF}"/>
    <cellStyle name="Normal 2" xfId="2" xr:uid="{90BE483F-5CEF-4F2F-9D04-D05D94E5D190}"/>
    <cellStyle name="Normal 3" xfId="8" xr:uid="{AF09A1A4-806C-4584-9E84-33D92D8761AE}"/>
    <cellStyle name="Normal_cuadro de AF NG" xfId="17" xr:uid="{9D11EB78-07E9-4AA8-BBE1-E5C26A09DA1B}"/>
    <cellStyle name="Normal_EEP FANAPEL" xfId="12" xr:uid="{5B8BE500-2CD1-4392-BBD2-0600DBD1E06E}"/>
    <cellStyle name="Normal_FANAPEL INDIVIDUAL" xfId="7" xr:uid="{6EAA6169-FE87-47A2-85DB-DE81E4070190}"/>
    <cellStyle name="Normal_informe1" xfId="5" xr:uid="{C983BE35-FB6D-436B-9BB1-0018076EC52B}"/>
    <cellStyle name="Normal_informe1_Armado Informe Bayer SA" xfId="11" xr:uid="{07BAC482-645B-45DA-9C82-9E4162A4CB4C}"/>
    <cellStyle name="Porcentaje" xfId="4" builtinId="5"/>
    <cellStyle name="Porcentaje 2" xfId="9"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D056D-A9CF-4F82-A088-D1E6A4E26552}">
  <sheetPr>
    <tabColor theme="9" tint="-0.249977111117893"/>
    <pageSetUpPr fitToPage="1"/>
  </sheetPr>
  <dimension ref="A1:I26"/>
  <sheetViews>
    <sheetView showGridLines="0" topLeftCell="A4" zoomScale="70" zoomScaleNormal="70" workbookViewId="0">
      <selection activeCell="G27" sqref="G27"/>
    </sheetView>
  </sheetViews>
  <sheetFormatPr baseColWidth="10" defaultColWidth="10.28515625" defaultRowHeight="15"/>
  <cols>
    <col min="1" max="1" width="3.5703125" style="1" customWidth="1"/>
    <col min="2" max="2" width="40" style="1" customWidth="1"/>
    <col min="3" max="3" width="11.42578125" style="1" customWidth="1"/>
    <col min="4" max="5" width="22.28515625" style="107" bestFit="1" customWidth="1"/>
    <col min="6" max="6" width="40" style="107" customWidth="1"/>
    <col min="7" max="7" width="11.42578125" style="107" customWidth="1"/>
    <col min="8" max="8" width="23.140625" style="107" bestFit="1" customWidth="1"/>
    <col min="9" max="9" width="23" style="107" bestFit="1" customWidth="1"/>
    <col min="10" max="10" width="3.5703125" style="1" customWidth="1"/>
    <col min="11" max="11" width="16.85546875" style="1" bestFit="1" customWidth="1"/>
    <col min="12" max="16384" width="10.28515625" style="1"/>
  </cols>
  <sheetData>
    <row r="1" spans="1:9" s="86" customFormat="1" ht="12.75" customHeight="1">
      <c r="A1" s="110" t="s">
        <v>0</v>
      </c>
      <c r="C1" s="141"/>
      <c r="D1" s="283"/>
      <c r="E1" s="283"/>
      <c r="F1" s="284"/>
      <c r="G1" s="284"/>
      <c r="H1" s="284"/>
      <c r="I1" s="284"/>
    </row>
    <row r="2" spans="1:9">
      <c r="B2" s="164" t="s">
        <v>1</v>
      </c>
      <c r="C2" s="164"/>
      <c r="D2" s="285"/>
      <c r="E2" s="285"/>
      <c r="F2" s="285"/>
      <c r="G2" s="285"/>
      <c r="H2" s="285"/>
      <c r="I2" s="285"/>
    </row>
    <row r="3" spans="1:9">
      <c r="B3" s="165" t="s">
        <v>45</v>
      </c>
      <c r="C3" s="165"/>
      <c r="D3" s="286"/>
      <c r="E3" s="286"/>
      <c r="F3" s="286"/>
      <c r="G3" s="286"/>
      <c r="H3" s="286"/>
      <c r="I3" s="286"/>
    </row>
    <row r="4" spans="1:9">
      <c r="B4" s="165" t="s">
        <v>405</v>
      </c>
      <c r="C4" s="165"/>
      <c r="D4" s="286"/>
      <c r="E4" s="286"/>
      <c r="F4" s="286"/>
      <c r="G4" s="286"/>
      <c r="H4" s="286"/>
      <c r="I4" s="286"/>
    </row>
    <row r="5" spans="1:9">
      <c r="B5" s="165" t="s">
        <v>46</v>
      </c>
      <c r="C5" s="165"/>
      <c r="D5" s="286"/>
      <c r="E5" s="286"/>
      <c r="F5" s="286"/>
      <c r="G5" s="286"/>
      <c r="H5" s="286"/>
      <c r="I5" s="286"/>
    </row>
    <row r="6" spans="1:9" s="86" customFormat="1">
      <c r="D6" s="284"/>
      <c r="E6" s="284"/>
      <c r="F6" s="284"/>
      <c r="G6" s="284"/>
      <c r="H6" s="284"/>
      <c r="I6" s="284"/>
    </row>
    <row r="7" spans="1:9" s="114" customFormat="1" ht="15" customHeight="1">
      <c r="B7" s="117" t="s">
        <v>47</v>
      </c>
      <c r="C7" s="117" t="s">
        <v>48</v>
      </c>
      <c r="D7" s="317">
        <v>46022</v>
      </c>
      <c r="E7" s="316">
        <v>45657</v>
      </c>
      <c r="F7" s="11" t="s">
        <v>49</v>
      </c>
      <c r="G7" s="11" t="s">
        <v>48</v>
      </c>
      <c r="H7" s="316">
        <f>+D7</f>
        <v>46022</v>
      </c>
      <c r="I7" s="316">
        <f>+E7</f>
        <v>45657</v>
      </c>
    </row>
    <row r="8" spans="1:9" s="86" customFormat="1" ht="13.5" customHeight="1">
      <c r="B8" s="142" t="s">
        <v>50</v>
      </c>
      <c r="C8" s="143"/>
      <c r="D8" s="287"/>
      <c r="E8" s="287"/>
      <c r="F8" s="288" t="s">
        <v>51</v>
      </c>
      <c r="G8" s="289"/>
      <c r="H8" s="289"/>
      <c r="I8" s="289"/>
    </row>
    <row r="9" spans="1:9" s="86" customFormat="1" ht="15" customHeight="1">
      <c r="B9" s="145" t="s">
        <v>52</v>
      </c>
      <c r="C9" s="146" t="s">
        <v>53</v>
      </c>
      <c r="D9" s="290">
        <v>1915219586</v>
      </c>
      <c r="E9" s="290">
        <v>1243754115</v>
      </c>
      <c r="F9" s="291" t="s">
        <v>54</v>
      </c>
      <c r="G9" s="292" t="s">
        <v>55</v>
      </c>
      <c r="H9" s="293">
        <v>1318504584</v>
      </c>
      <c r="I9" s="294">
        <v>649193418</v>
      </c>
    </row>
    <row r="10" spans="1:9" s="86" customFormat="1" ht="15" customHeight="1">
      <c r="B10" s="145" t="s">
        <v>56</v>
      </c>
      <c r="C10" s="146" t="s">
        <v>57</v>
      </c>
      <c r="D10" s="290">
        <v>46354858203</v>
      </c>
      <c r="E10" s="290">
        <v>38681088711</v>
      </c>
      <c r="F10" s="295" t="s">
        <v>468</v>
      </c>
      <c r="G10" s="296" t="s">
        <v>55</v>
      </c>
      <c r="H10" s="297">
        <v>21322991640</v>
      </c>
      <c r="I10" s="298">
        <v>11410790374</v>
      </c>
    </row>
    <row r="11" spans="1:9" s="86" customFormat="1" ht="15" customHeight="1">
      <c r="A11" s="114"/>
      <c r="B11" s="145" t="s">
        <v>373</v>
      </c>
      <c r="C11" s="146" t="s">
        <v>309</v>
      </c>
      <c r="D11" s="298">
        <v>115213114.13827395</v>
      </c>
      <c r="E11" s="298">
        <v>272588657</v>
      </c>
      <c r="F11" s="295" t="s">
        <v>58</v>
      </c>
      <c r="G11" s="296" t="s">
        <v>308</v>
      </c>
      <c r="H11" s="297">
        <v>1566530069</v>
      </c>
      <c r="I11" s="298">
        <v>1591340205</v>
      </c>
    </row>
    <row r="12" spans="1:9" s="86" customFormat="1" ht="15" customHeight="1">
      <c r="A12" s="114"/>
      <c r="B12" s="145" t="s">
        <v>59</v>
      </c>
      <c r="C12" s="146" t="s">
        <v>60</v>
      </c>
      <c r="D12" s="298">
        <v>5190571653</v>
      </c>
      <c r="E12" s="298">
        <v>3181261842</v>
      </c>
      <c r="F12" s="295" t="s">
        <v>368</v>
      </c>
      <c r="G12" s="296"/>
      <c r="H12" s="299">
        <v>392448562</v>
      </c>
      <c r="I12" s="290">
        <v>0</v>
      </c>
    </row>
    <row r="13" spans="1:9" s="86" customFormat="1" ht="14.25" customHeight="1">
      <c r="B13" s="145" t="s">
        <v>62</v>
      </c>
      <c r="C13" s="146" t="s">
        <v>308</v>
      </c>
      <c r="D13" s="290">
        <v>1360801253.861726</v>
      </c>
      <c r="E13" s="290">
        <v>193892656</v>
      </c>
      <c r="F13" s="300"/>
      <c r="G13" s="296"/>
      <c r="H13" s="299"/>
      <c r="I13" s="301"/>
    </row>
    <row r="14" spans="1:9" s="86" customFormat="1" ht="15" customHeight="1">
      <c r="B14" s="142" t="s">
        <v>64</v>
      </c>
      <c r="C14" s="143"/>
      <c r="D14" s="302">
        <f>SUM(D9:D13)</f>
        <v>54936663810</v>
      </c>
      <c r="E14" s="302">
        <f>SUM(E9:E13)</f>
        <v>43572585981</v>
      </c>
      <c r="F14" s="303" t="s">
        <v>61</v>
      </c>
      <c r="G14" s="287"/>
      <c r="H14" s="302">
        <f>SUM(H9:H13)</f>
        <v>24600474855</v>
      </c>
      <c r="I14" s="302">
        <f>SUM(I9:I13)</f>
        <v>13651323997</v>
      </c>
    </row>
    <row r="15" spans="1:9" s="86" customFormat="1" ht="15" customHeight="1">
      <c r="B15" s="142" t="s">
        <v>66</v>
      </c>
      <c r="C15" s="144"/>
      <c r="D15" s="287"/>
      <c r="E15" s="287"/>
      <c r="F15" s="304" t="s">
        <v>63</v>
      </c>
      <c r="G15" s="289"/>
      <c r="H15" s="287"/>
      <c r="I15" s="287"/>
    </row>
    <row r="16" spans="1:9" s="86" customFormat="1" ht="15" customHeight="1">
      <c r="B16" s="147" t="s">
        <v>342</v>
      </c>
      <c r="C16" s="144" t="s">
        <v>361</v>
      </c>
      <c r="D16" s="305">
        <v>720659803</v>
      </c>
      <c r="E16" s="306">
        <v>897972691</v>
      </c>
      <c r="F16" s="307" t="s">
        <v>65</v>
      </c>
      <c r="G16" s="289" t="s">
        <v>462</v>
      </c>
      <c r="H16" s="308">
        <v>25000000000</v>
      </c>
      <c r="I16" s="290">
        <v>22000000000</v>
      </c>
    </row>
    <row r="17" spans="2:9" s="86" customFormat="1" ht="15" customHeight="1">
      <c r="B17" s="148" t="s">
        <v>68</v>
      </c>
      <c r="C17" s="146" t="s">
        <v>361</v>
      </c>
      <c r="D17" s="309">
        <v>112169674</v>
      </c>
      <c r="E17" s="306">
        <v>146405076</v>
      </c>
      <c r="F17" s="310" t="s">
        <v>67</v>
      </c>
      <c r="G17" s="311" t="s">
        <v>462</v>
      </c>
      <c r="H17" s="306">
        <v>2137617786</v>
      </c>
      <c r="I17" s="290">
        <v>1776161524</v>
      </c>
    </row>
    <row r="18" spans="2:9" s="86" customFormat="1" ht="15" customHeight="1">
      <c r="B18" s="148" t="s">
        <v>332</v>
      </c>
      <c r="C18" s="146"/>
      <c r="D18" s="309">
        <v>33371728</v>
      </c>
      <c r="E18" s="290">
        <v>39647016</v>
      </c>
      <c r="F18" s="310" t="s">
        <v>69</v>
      </c>
      <c r="G18" s="312" t="s">
        <v>462</v>
      </c>
      <c r="H18" s="306">
        <v>4064772374</v>
      </c>
      <c r="I18" s="290">
        <v>7229125243</v>
      </c>
    </row>
    <row r="19" spans="2:9" s="86" customFormat="1" ht="15" customHeight="1">
      <c r="B19" s="142" t="s">
        <v>70</v>
      </c>
      <c r="C19" s="143"/>
      <c r="D19" s="302">
        <f>SUM(D16:D18)</f>
        <v>866201205</v>
      </c>
      <c r="E19" s="302">
        <f>SUM(E16:E18)</f>
        <v>1084024783</v>
      </c>
      <c r="F19" s="304" t="s">
        <v>71</v>
      </c>
      <c r="G19" s="312"/>
      <c r="H19" s="302">
        <f>SUM(H16:H18)</f>
        <v>31202390160</v>
      </c>
      <c r="I19" s="302">
        <f>SUM(I16:I18)</f>
        <v>31005286767</v>
      </c>
    </row>
    <row r="20" spans="2:9" s="86" customFormat="1" ht="15" customHeight="1" thickBot="1">
      <c r="B20" s="142" t="s">
        <v>72</v>
      </c>
      <c r="C20" s="143"/>
      <c r="D20" s="313">
        <f>+D14+D19</f>
        <v>55802865015</v>
      </c>
      <c r="E20" s="313">
        <f>+E14+E19</f>
        <v>44656610764</v>
      </c>
      <c r="F20" s="304" t="s">
        <v>73</v>
      </c>
      <c r="G20" s="287"/>
      <c r="H20" s="313">
        <f>+H14+H19</f>
        <v>55802865015</v>
      </c>
      <c r="I20" s="313">
        <f>+I14+I19</f>
        <v>44656610764</v>
      </c>
    </row>
    <row r="21" spans="2:9" s="86" customFormat="1" ht="15.75" thickTop="1">
      <c r="D21" s="284"/>
      <c r="E21" s="284"/>
      <c r="F21" s="284"/>
      <c r="G21" s="284"/>
      <c r="H21" s="284"/>
      <c r="I21" s="284"/>
    </row>
    <row r="22" spans="2:9" s="86" customFormat="1">
      <c r="B22" s="109" t="s">
        <v>363</v>
      </c>
      <c r="C22" s="109"/>
      <c r="D22" s="314"/>
      <c r="E22" s="314"/>
      <c r="F22" s="314"/>
      <c r="G22" s="314"/>
      <c r="H22" s="314"/>
      <c r="I22" s="314"/>
    </row>
    <row r="23" spans="2:9" s="86" customFormat="1">
      <c r="D23" s="284"/>
      <c r="E23" s="284"/>
      <c r="F23" s="284"/>
      <c r="G23" s="284"/>
      <c r="H23" s="284"/>
      <c r="I23" s="284"/>
    </row>
    <row r="24" spans="2:9" s="86" customFormat="1">
      <c r="B24" s="1"/>
      <c r="C24" s="1"/>
      <c r="D24" s="107"/>
      <c r="E24" s="107"/>
      <c r="F24" s="284"/>
      <c r="G24" s="284"/>
      <c r="H24" s="284"/>
      <c r="I24" s="284"/>
    </row>
    <row r="25" spans="2:9" s="86" customFormat="1">
      <c r="B25" s="1"/>
      <c r="C25" s="1"/>
      <c r="D25" s="107"/>
      <c r="E25" s="107"/>
      <c r="F25" s="284"/>
      <c r="G25" s="284"/>
      <c r="H25" s="284"/>
      <c r="I25" s="284"/>
    </row>
    <row r="26" spans="2:9" s="86" customFormat="1">
      <c r="B26" s="149"/>
      <c r="C26" s="1"/>
      <c r="D26" s="107"/>
      <c r="E26" s="315">
        <v>9125856</v>
      </c>
      <c r="F26" s="284"/>
      <c r="G26" s="284"/>
      <c r="H26" s="284"/>
      <c r="I26" s="284"/>
    </row>
  </sheetData>
  <hyperlinks>
    <hyperlink ref="A1" location="INDICE!A1" display="INDICE" xr:uid="{147B3485-62EC-4522-A860-C35275B6050F}"/>
  </hyperlinks>
  <pageMargins left="0.70866141732283472" right="0.70866141732283472" top="0.74803149606299213" bottom="0.74803149606299213" header="0.31496062992125984" footer="0.31496062992125984"/>
  <pageSetup paperSize="9" scale="67" fitToHeight="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50F53-06CF-4D93-8A9C-0A7502B73EA3}">
  <sheetPr>
    <tabColor theme="9" tint="-0.249977111117893"/>
    <pageSetUpPr fitToPage="1"/>
  </sheetPr>
  <dimension ref="A1:G35"/>
  <sheetViews>
    <sheetView showGridLines="0" topLeftCell="A3" zoomScaleNormal="100" workbookViewId="0">
      <selection activeCell="F34" sqref="F34"/>
    </sheetView>
  </sheetViews>
  <sheetFormatPr baseColWidth="10" defaultColWidth="10.28515625" defaultRowHeight="15"/>
  <cols>
    <col min="1" max="1" width="3.5703125" style="86" customWidth="1"/>
    <col min="2" max="2" width="76" style="86" customWidth="1"/>
    <col min="3" max="3" width="11.28515625" style="114" customWidth="1"/>
    <col min="4" max="4" width="22.140625" style="138" bestFit="1" customWidth="1"/>
    <col min="5" max="5" width="22.140625" style="266" bestFit="1" customWidth="1"/>
    <col min="6" max="6" width="3.5703125" style="140" customWidth="1"/>
    <col min="7" max="7" width="17.42578125" style="86" bestFit="1" customWidth="1"/>
    <col min="8" max="16384" width="10.28515625" style="86"/>
  </cols>
  <sheetData>
    <row r="1" spans="1:7">
      <c r="A1" s="110" t="s">
        <v>0</v>
      </c>
      <c r="B1" s="111"/>
      <c r="C1" s="112"/>
      <c r="D1" s="113"/>
      <c r="E1" s="262"/>
    </row>
    <row r="2" spans="1:7" ht="16.5" customHeight="1">
      <c r="B2" s="439" t="s">
        <v>1</v>
      </c>
      <c r="C2" s="439"/>
      <c r="D2" s="439"/>
      <c r="E2" s="439"/>
    </row>
    <row r="3" spans="1:7">
      <c r="B3" s="166" t="s">
        <v>3</v>
      </c>
      <c r="C3" s="166"/>
      <c r="D3" s="166"/>
      <c r="E3" s="166"/>
    </row>
    <row r="4" spans="1:7">
      <c r="B4" s="165" t="s">
        <v>406</v>
      </c>
      <c r="C4" s="165"/>
      <c r="D4" s="165"/>
      <c r="E4" s="165"/>
    </row>
    <row r="5" spans="1:7">
      <c r="B5" s="165" t="s">
        <v>46</v>
      </c>
      <c r="C5" s="165"/>
      <c r="D5" s="165"/>
      <c r="E5" s="165"/>
    </row>
    <row r="6" spans="1:7" s="114" customFormat="1">
      <c r="B6" s="97"/>
      <c r="C6" s="97"/>
      <c r="D6" s="115"/>
      <c r="E6" s="263"/>
    </row>
    <row r="7" spans="1:7" ht="15" customHeight="1">
      <c r="B7" s="116" t="s">
        <v>74</v>
      </c>
      <c r="C7" s="117" t="s">
        <v>75</v>
      </c>
      <c r="D7" s="98">
        <f>+BG!H7</f>
        <v>46022</v>
      </c>
      <c r="E7" s="98">
        <f>+BG!I7</f>
        <v>45657</v>
      </c>
    </row>
    <row r="8" spans="1:7" ht="9.75" customHeight="1">
      <c r="B8" s="118"/>
      <c r="C8" s="119"/>
      <c r="D8" s="120"/>
      <c r="E8" s="264"/>
    </row>
    <row r="9" spans="1:7" s="114" customFormat="1" ht="15" customHeight="1">
      <c r="B9" s="121" t="s">
        <v>76</v>
      </c>
      <c r="C9" s="122"/>
      <c r="D9" s="123"/>
      <c r="E9" s="265"/>
    </row>
    <row r="10" spans="1:7" s="114" customFormat="1" ht="7.5" customHeight="1">
      <c r="B10" s="121"/>
      <c r="C10" s="122"/>
      <c r="D10" s="123"/>
      <c r="E10" s="265"/>
    </row>
    <row r="11" spans="1:7" s="114" customFormat="1" ht="15" customHeight="1">
      <c r="B11" s="270" t="s">
        <v>457</v>
      </c>
      <c r="C11" s="122" t="s">
        <v>461</v>
      </c>
      <c r="D11" s="398">
        <v>88372760897</v>
      </c>
      <c r="E11" s="399">
        <v>159900427260</v>
      </c>
    </row>
    <row r="12" spans="1:7" s="114" customFormat="1" ht="15" customHeight="1">
      <c r="B12" s="270" t="s">
        <v>458</v>
      </c>
      <c r="C12" s="122" t="s">
        <v>461</v>
      </c>
      <c r="D12" s="400">
        <v>88180875510</v>
      </c>
      <c r="E12" s="401">
        <v>159537104939</v>
      </c>
    </row>
    <row r="13" spans="1:7" s="114" customFormat="1" ht="15" customHeight="1">
      <c r="B13" s="121" t="s">
        <v>459</v>
      </c>
      <c r="C13" s="122" t="s">
        <v>461</v>
      </c>
      <c r="D13" s="123">
        <f>+D11-D12</f>
        <v>191885387</v>
      </c>
      <c r="E13" s="123">
        <f>+E11-E12</f>
        <v>363322321</v>
      </c>
    </row>
    <row r="14" spans="1:7" s="114" customFormat="1" ht="15" customHeight="1">
      <c r="B14" s="121"/>
      <c r="C14" s="122"/>
      <c r="D14" s="123"/>
      <c r="E14" s="265"/>
    </row>
    <row r="15" spans="1:7" ht="15" customHeight="1">
      <c r="B15" s="38" t="s">
        <v>77</v>
      </c>
      <c r="C15" s="122" t="s">
        <v>270</v>
      </c>
      <c r="D15" s="124">
        <v>33898133458</v>
      </c>
      <c r="E15" s="124">
        <v>27346761214</v>
      </c>
      <c r="F15" s="251" t="s">
        <v>351</v>
      </c>
    </row>
    <row r="16" spans="1:7" ht="15" customHeight="1">
      <c r="B16" s="268" t="s">
        <v>78</v>
      </c>
      <c r="C16" s="122" t="s">
        <v>270</v>
      </c>
      <c r="D16" s="124">
        <v>4183142331</v>
      </c>
      <c r="E16" s="124">
        <v>2432035606</v>
      </c>
      <c r="F16" s="251" t="b">
        <v>0</v>
      </c>
      <c r="G16" s="402"/>
    </row>
    <row r="17" spans="2:6" ht="15" customHeight="1">
      <c r="B17" s="268" t="s">
        <v>79</v>
      </c>
      <c r="C17" s="122" t="s">
        <v>308</v>
      </c>
      <c r="D17" s="124">
        <v>31082325</v>
      </c>
      <c r="E17" s="124">
        <v>1088995</v>
      </c>
      <c r="F17" s="251" t="b">
        <v>0</v>
      </c>
    </row>
    <row r="18" spans="2:6" ht="15" customHeight="1">
      <c r="B18" s="38" t="s">
        <v>80</v>
      </c>
      <c r="C18" s="122" t="s">
        <v>270</v>
      </c>
      <c r="D18" s="202">
        <v>172117364</v>
      </c>
      <c r="E18" s="125">
        <v>1365118947</v>
      </c>
      <c r="F18" s="251" t="b">
        <v>0</v>
      </c>
    </row>
    <row r="19" spans="2:6" ht="15" customHeight="1" thickBot="1">
      <c r="B19" s="269" t="s">
        <v>81</v>
      </c>
      <c r="C19" s="122"/>
      <c r="D19" s="135">
        <f>SUM(D15:D18)+D13</f>
        <v>38476360865</v>
      </c>
      <c r="E19" s="394">
        <f>SUM(E15:E18)+E13</f>
        <v>31508327083</v>
      </c>
      <c r="F19" s="251" t="b">
        <v>0</v>
      </c>
    </row>
    <row r="20" spans="2:6" ht="9.75" customHeight="1" thickTop="1">
      <c r="B20" s="38"/>
      <c r="C20" s="122"/>
      <c r="D20" s="127"/>
      <c r="E20" s="127"/>
      <c r="F20" s="251" t="b">
        <v>0</v>
      </c>
    </row>
    <row r="21" spans="2:6" ht="15" customHeight="1">
      <c r="B21" s="121" t="s">
        <v>82</v>
      </c>
      <c r="C21" s="122"/>
      <c r="D21" s="124"/>
      <c r="E21" s="124"/>
      <c r="F21" s="251" t="b">
        <v>0</v>
      </c>
    </row>
    <row r="22" spans="2:6" ht="15" customHeight="1">
      <c r="B22" s="270" t="s">
        <v>83</v>
      </c>
      <c r="C22" s="122" t="s">
        <v>246</v>
      </c>
      <c r="D22" s="124">
        <v>365026938</v>
      </c>
      <c r="E22" s="124">
        <v>686748920</v>
      </c>
      <c r="F22" s="251" t="b">
        <v>0</v>
      </c>
    </row>
    <row r="23" spans="2:6" ht="15" customHeight="1">
      <c r="B23" s="270" t="s">
        <v>84</v>
      </c>
      <c r="C23" s="122" t="s">
        <v>246</v>
      </c>
      <c r="D23" s="124">
        <v>9893098077</v>
      </c>
      <c r="E23" s="124">
        <v>5924624436</v>
      </c>
      <c r="F23" s="251" t="b">
        <v>0</v>
      </c>
    </row>
    <row r="24" spans="2:6" ht="15" customHeight="1">
      <c r="B24" s="271" t="s">
        <v>85</v>
      </c>
      <c r="C24" s="122" t="s">
        <v>246</v>
      </c>
      <c r="D24" s="124">
        <v>21051959</v>
      </c>
      <c r="E24" s="124">
        <v>1587373</v>
      </c>
      <c r="F24" s="251" t="b">
        <v>0</v>
      </c>
    </row>
    <row r="25" spans="2:6" ht="15" customHeight="1">
      <c r="B25" s="271" t="s">
        <v>86</v>
      </c>
      <c r="C25" s="122" t="s">
        <v>246</v>
      </c>
      <c r="D25" s="124">
        <v>1700722037</v>
      </c>
      <c r="E25" s="124">
        <v>158480084</v>
      </c>
      <c r="F25" s="251" t="b">
        <v>0</v>
      </c>
    </row>
    <row r="26" spans="2:6" ht="15" customHeight="1">
      <c r="B26" s="268" t="s">
        <v>374</v>
      </c>
      <c r="C26" s="122" t="s">
        <v>308</v>
      </c>
      <c r="D26" s="124">
        <v>20419060630</v>
      </c>
      <c r="E26" s="124">
        <v>16798209557</v>
      </c>
      <c r="F26" s="251" t="b">
        <v>0</v>
      </c>
    </row>
    <row r="27" spans="2:6" ht="15" customHeight="1">
      <c r="B27" s="270" t="s">
        <v>87</v>
      </c>
      <c r="C27" s="122" t="s">
        <v>246</v>
      </c>
      <c r="D27" s="125">
        <v>1747117061</v>
      </c>
      <c r="E27" s="125">
        <v>0</v>
      </c>
      <c r="F27" s="251" t="b">
        <v>1</v>
      </c>
    </row>
    <row r="28" spans="2:6" ht="15" customHeight="1" thickBot="1">
      <c r="B28" s="128" t="s">
        <v>88</v>
      </c>
      <c r="C28" s="122"/>
      <c r="D28" s="126">
        <f>SUM(D22:D27)</f>
        <v>34146076702</v>
      </c>
      <c r="E28" s="126">
        <f>SUM(E22:E27)</f>
        <v>23569650370</v>
      </c>
      <c r="F28" s="251" t="b">
        <v>0</v>
      </c>
    </row>
    <row r="29" spans="2:6" ht="15.75" customHeight="1" thickTop="1">
      <c r="B29" s="129"/>
      <c r="C29" s="130"/>
      <c r="D29" s="124"/>
      <c r="E29" s="124"/>
      <c r="F29" s="251" t="b">
        <v>0</v>
      </c>
    </row>
    <row r="30" spans="2:6" ht="15.75" customHeight="1" thickBot="1">
      <c r="B30" s="131" t="s">
        <v>89</v>
      </c>
      <c r="C30" s="131"/>
      <c r="D30" s="394">
        <f>+D19-D28</f>
        <v>4330284163</v>
      </c>
      <c r="E30" s="135">
        <f>+E19-E28</f>
        <v>7938676713</v>
      </c>
      <c r="F30" s="251" t="b">
        <v>0</v>
      </c>
    </row>
    <row r="31" spans="2:6" ht="15.75" customHeight="1" thickTop="1">
      <c r="B31" s="132" t="s">
        <v>90</v>
      </c>
      <c r="C31" s="133"/>
      <c r="D31" s="124">
        <v>265511789</v>
      </c>
      <c r="E31" s="124">
        <v>709551470</v>
      </c>
      <c r="F31" s="251" t="b">
        <v>0</v>
      </c>
    </row>
    <row r="32" spans="2:6" ht="13.5" customHeight="1" thickBot="1">
      <c r="B32" s="134" t="s">
        <v>91</v>
      </c>
      <c r="C32" s="133"/>
      <c r="D32" s="135">
        <f>+D30-D31</f>
        <v>4064772374</v>
      </c>
      <c r="E32" s="135">
        <f>+E30-E31</f>
        <v>7229125243</v>
      </c>
    </row>
    <row r="33" spans="2:5" ht="13.5" customHeight="1" thickTop="1">
      <c r="B33" s="136"/>
      <c r="C33" s="137"/>
    </row>
    <row r="34" spans="2:5" ht="13.5" customHeight="1">
      <c r="B34" s="109" t="s">
        <v>363</v>
      </c>
      <c r="C34" s="86"/>
      <c r="D34" s="139"/>
      <c r="E34" s="267"/>
    </row>
    <row r="35" spans="2:5">
      <c r="B35" s="177"/>
    </row>
  </sheetData>
  <mergeCells count="1">
    <mergeCell ref="B2:E2"/>
  </mergeCells>
  <hyperlinks>
    <hyperlink ref="A1" location="INDICE!A1" display="INDICE" xr:uid="{A1B20EA7-F67B-4041-8575-D613F14990ED}"/>
  </hyperlinks>
  <pageMargins left="0.70866141732283472" right="0.70866141732283472" top="0.74803149606299213" bottom="0.74803149606299213" header="0.31496062992125984" footer="0.31496062992125984"/>
  <pageSetup paperSize="9" scale="62" fitToHeight="5" orientation="portrait" r:id="rId1"/>
  <ignoredErrors>
    <ignoredError xmlns:x16r3="http://schemas.microsoft.com/office/spreadsheetml/2018/08/main" sqref="D7" x16r3:misleadingForma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67193-01EC-4117-8927-DBC6D0321B87}">
  <sheetPr>
    <tabColor theme="9" tint="-0.249977111117893"/>
    <pageSetUpPr fitToPage="1"/>
  </sheetPr>
  <dimension ref="A1:E35"/>
  <sheetViews>
    <sheetView showGridLines="0" zoomScaleNormal="100" workbookViewId="0">
      <selection activeCell="D9" sqref="D9:E33"/>
    </sheetView>
  </sheetViews>
  <sheetFormatPr baseColWidth="10" defaultColWidth="11.42578125" defaultRowHeight="15"/>
  <cols>
    <col min="1" max="1" width="3.5703125" style="1" customWidth="1"/>
    <col min="2" max="2" width="4" style="1" customWidth="1"/>
    <col min="3" max="3" width="69.7109375" style="1" customWidth="1"/>
    <col min="4" max="5" width="23.42578125" style="107" bestFit="1" customWidth="1"/>
    <col min="6" max="6" width="3.5703125" style="1" customWidth="1"/>
    <col min="7" max="7" width="17.140625" style="1" bestFit="1" customWidth="1"/>
    <col min="8" max="16384" width="11.42578125" style="1"/>
  </cols>
  <sheetData>
    <row r="1" spans="1:5">
      <c r="A1" s="2" t="s">
        <v>4</v>
      </c>
    </row>
    <row r="2" spans="1:5">
      <c r="B2" s="439" t="s">
        <v>1</v>
      </c>
      <c r="C2" s="439"/>
      <c r="D2" s="439"/>
      <c r="E2" s="439"/>
    </row>
    <row r="3" spans="1:5">
      <c r="B3" s="440" t="s">
        <v>362</v>
      </c>
      <c r="C3" s="440"/>
      <c r="D3" s="440"/>
      <c r="E3" s="440"/>
    </row>
    <row r="4" spans="1:5">
      <c r="B4" s="441" t="str">
        <f>+ER!B4</f>
        <v>Correspondiente al 31/12/2025, presentado en forma comparativa con el ejercicio cerrado al 31/12/2024.</v>
      </c>
      <c r="C4" s="441"/>
      <c r="D4" s="441"/>
      <c r="E4" s="441"/>
    </row>
    <row r="5" spans="1:5">
      <c r="B5" s="442" t="s">
        <v>92</v>
      </c>
      <c r="C5" s="442"/>
      <c r="D5" s="442"/>
      <c r="E5" s="442"/>
    </row>
    <row r="6" spans="1:5">
      <c r="B6" s="102"/>
      <c r="C6" s="103"/>
      <c r="D6" s="319"/>
      <c r="E6" s="319"/>
    </row>
    <row r="7" spans="1:5">
      <c r="B7" s="102"/>
      <c r="C7" s="104"/>
      <c r="D7" s="373">
        <f>+ER!D7</f>
        <v>46022</v>
      </c>
      <c r="E7" s="373">
        <f>+ER!E7</f>
        <v>45657</v>
      </c>
    </row>
    <row r="8" spans="1:5">
      <c r="B8" s="105" t="s">
        <v>93</v>
      </c>
      <c r="C8" s="106" t="s">
        <v>94</v>
      </c>
      <c r="D8" s="320"/>
      <c r="E8" s="321"/>
    </row>
    <row r="9" spans="1:5">
      <c r="C9" s="1" t="s">
        <v>95</v>
      </c>
      <c r="D9" s="410">
        <v>34978136787</v>
      </c>
      <c r="E9" s="410">
        <v>28912774422</v>
      </c>
    </row>
    <row r="10" spans="1:5">
      <c r="B10" s="379"/>
      <c r="C10" s="1" t="s">
        <v>96</v>
      </c>
      <c r="D10" s="410">
        <v>-16669910653</v>
      </c>
      <c r="E10" s="410">
        <v>-4792468946</v>
      </c>
    </row>
    <row r="11" spans="1:5" ht="30">
      <c r="C11" s="108" t="s">
        <v>97</v>
      </c>
      <c r="D11" s="411">
        <f>SUM(D9:D10)</f>
        <v>18308226134</v>
      </c>
      <c r="E11" s="411">
        <f>SUM(E9:E10)</f>
        <v>24120305476</v>
      </c>
    </row>
    <row r="12" spans="1:5">
      <c r="C12" s="31" t="s">
        <v>98</v>
      </c>
      <c r="D12" s="412">
        <f>SUM(D13)</f>
        <v>-23087400455</v>
      </c>
      <c r="E12" s="412">
        <f>SUM(E13)</f>
        <v>-17783219420</v>
      </c>
    </row>
    <row r="13" spans="1:5">
      <c r="C13" s="1" t="s">
        <v>99</v>
      </c>
      <c r="D13" s="410">
        <v>-23087400455</v>
      </c>
      <c r="E13" s="410">
        <v>-17783219420</v>
      </c>
    </row>
    <row r="14" spans="1:5">
      <c r="C14" s="108" t="s">
        <v>100</v>
      </c>
      <c r="D14" s="413">
        <f>+D11+D12</f>
        <v>-4779174321</v>
      </c>
      <c r="E14" s="413">
        <f>+E11+E12</f>
        <v>6337086056</v>
      </c>
    </row>
    <row r="15" spans="1:5">
      <c r="C15" s="1" t="s">
        <v>101</v>
      </c>
      <c r="D15" s="410">
        <v>-576565867</v>
      </c>
      <c r="E15" s="410">
        <v>-750379728</v>
      </c>
    </row>
    <row r="16" spans="1:5">
      <c r="C16" s="31" t="s">
        <v>102</v>
      </c>
      <c r="D16" s="412">
        <f>+D14+D15</f>
        <v>-5355740188</v>
      </c>
      <c r="E16" s="412">
        <f>+E14+E15</f>
        <v>5586706328</v>
      </c>
    </row>
    <row r="17" spans="2:5" ht="9" customHeight="1">
      <c r="D17" s="410"/>
      <c r="E17" s="414"/>
    </row>
    <row r="18" spans="2:5">
      <c r="B18" s="31" t="s">
        <v>103</v>
      </c>
      <c r="C18" s="31" t="s">
        <v>104</v>
      </c>
      <c r="D18" s="413"/>
      <c r="E18" s="412"/>
    </row>
    <row r="19" spans="2:5">
      <c r="C19" s="1" t="s">
        <v>105</v>
      </c>
      <c r="D19" s="410">
        <v>1987723509</v>
      </c>
      <c r="E19" s="410">
        <v>-13822463768</v>
      </c>
    </row>
    <row r="20" spans="2:5">
      <c r="C20" s="1" t="s">
        <v>106</v>
      </c>
      <c r="D20" s="410">
        <v>-41153774</v>
      </c>
      <c r="E20" s="410">
        <v>-929543572</v>
      </c>
    </row>
    <row r="21" spans="2:5">
      <c r="C21" s="1" t="s">
        <v>107</v>
      </c>
      <c r="D21" s="410">
        <v>1474277373</v>
      </c>
      <c r="E21" s="410">
        <v>879474779</v>
      </c>
    </row>
    <row r="22" spans="2:5">
      <c r="C22" s="31" t="s">
        <v>108</v>
      </c>
      <c r="D22" s="412">
        <f>SUM(D19:D21)</f>
        <v>3420847108</v>
      </c>
      <c r="E22" s="412">
        <f>SUM(E19:E21)</f>
        <v>-13872532561</v>
      </c>
    </row>
    <row r="23" spans="2:5" ht="9" customHeight="1">
      <c r="D23" s="410"/>
      <c r="E23" s="414"/>
    </row>
    <row r="24" spans="2:5">
      <c r="B24" s="31" t="s">
        <v>109</v>
      </c>
      <c r="C24" s="31" t="s">
        <v>110</v>
      </c>
      <c r="D24" s="413"/>
      <c r="E24" s="412"/>
    </row>
    <row r="25" spans="2:5">
      <c r="C25" s="1" t="s">
        <v>111</v>
      </c>
      <c r="D25" s="410">
        <v>9518937762</v>
      </c>
      <c r="E25" s="410">
        <v>11314005480</v>
      </c>
    </row>
    <row r="26" spans="2:5">
      <c r="C26" s="1" t="s">
        <v>112</v>
      </c>
      <c r="D26" s="410">
        <v>-3867668981</v>
      </c>
      <c r="E26" s="410">
        <v>-4430180918</v>
      </c>
    </row>
    <row r="27" spans="2:5">
      <c r="C27" s="1" t="s">
        <v>113</v>
      </c>
      <c r="D27" s="410">
        <v>-1297793169</v>
      </c>
      <c r="E27" s="410">
        <v>-2409777</v>
      </c>
    </row>
    <row r="28" spans="2:5">
      <c r="C28" s="1" t="s">
        <v>114</v>
      </c>
      <c r="D28" s="410">
        <v>-1747117061</v>
      </c>
      <c r="E28" s="410">
        <v>1219337207</v>
      </c>
    </row>
    <row r="29" spans="2:5">
      <c r="C29" s="31" t="s">
        <v>115</v>
      </c>
      <c r="D29" s="412">
        <f>SUM(D25:D28)</f>
        <v>2606358551</v>
      </c>
      <c r="E29" s="412">
        <f>SUM(E25:E28)</f>
        <v>8100751992</v>
      </c>
    </row>
    <row r="30" spans="2:5" ht="9" customHeight="1">
      <c r="C30" s="31"/>
      <c r="D30" s="413"/>
      <c r="E30" s="412"/>
    </row>
    <row r="31" spans="2:5">
      <c r="C31" s="31" t="s">
        <v>116</v>
      </c>
      <c r="D31" s="413">
        <f>+D29+D22+D16</f>
        <v>671465471</v>
      </c>
      <c r="E31" s="413">
        <f>+E29+E22+E16</f>
        <v>-185074241</v>
      </c>
    </row>
    <row r="32" spans="2:5">
      <c r="C32" s="31" t="s">
        <v>117</v>
      </c>
      <c r="D32" s="410">
        <v>1243754115</v>
      </c>
      <c r="E32" s="410">
        <v>1428828356</v>
      </c>
    </row>
    <row r="33" spans="3:5">
      <c r="C33" s="31" t="s">
        <v>118</v>
      </c>
      <c r="D33" s="413">
        <f>+D31+D32</f>
        <v>1915219586</v>
      </c>
      <c r="E33" s="413">
        <f>+E31+E32</f>
        <v>1243754115</v>
      </c>
    </row>
    <row r="34" spans="3:5">
      <c r="C34" s="31"/>
      <c r="D34" s="322"/>
      <c r="E34" s="322"/>
    </row>
    <row r="35" spans="3:5">
      <c r="C35" s="109" t="s">
        <v>363</v>
      </c>
    </row>
  </sheetData>
  <mergeCells count="4">
    <mergeCell ref="B2:E2"/>
    <mergeCell ref="B3:E3"/>
    <mergeCell ref="B4:E4"/>
    <mergeCell ref="B5:E5"/>
  </mergeCells>
  <hyperlinks>
    <hyperlink ref="A1" location="INDICE!A1" display="INDICE" xr:uid="{F12DC4A7-6537-4CD9-8931-0E4D099F8D12}"/>
  </hyperlinks>
  <pageMargins left="0.70866141732283472" right="0.70866141732283472" top="0.74803149606299213" bottom="0.74803149606299213" header="0.31496062992125984" footer="0.31496062992125984"/>
  <pageSetup paperSize="9" scale="70"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AB1E6-AC8B-4230-B3D5-98D52947BC50}">
  <sheetPr>
    <tabColor theme="9" tint="-0.249977111117893"/>
    <pageSetUpPr fitToPage="1"/>
  </sheetPr>
  <dimension ref="A1:M17"/>
  <sheetViews>
    <sheetView showGridLines="0" zoomScaleNormal="100" workbookViewId="0">
      <selection activeCell="K10" sqref="K10"/>
    </sheetView>
  </sheetViews>
  <sheetFormatPr baseColWidth="10" defaultColWidth="11.42578125" defaultRowHeight="15"/>
  <cols>
    <col min="1" max="1" width="3.5703125" style="1" customWidth="1"/>
    <col min="2" max="2" width="38" style="1" bestFit="1" customWidth="1"/>
    <col min="3" max="3" width="22.7109375" style="282" bestFit="1" customWidth="1"/>
    <col min="4" max="4" width="16.28515625" style="282" customWidth="1"/>
    <col min="5" max="5" width="22.85546875" style="282" bestFit="1" customWidth="1"/>
    <col min="6" max="6" width="20.85546875" style="282" bestFit="1" customWidth="1"/>
    <col min="7" max="7" width="16.5703125" style="282" customWidth="1"/>
    <col min="8" max="8" width="17.28515625" style="282" bestFit="1" customWidth="1"/>
    <col min="9" max="9" width="22.85546875" style="282" bestFit="1" customWidth="1"/>
    <col min="10" max="12" width="22.28515625" style="282" bestFit="1" customWidth="1"/>
    <col min="13" max="13" width="3.5703125" style="1" customWidth="1"/>
    <col min="14" max="16384" width="11.42578125" style="1"/>
  </cols>
  <sheetData>
    <row r="1" spans="1:13">
      <c r="A1" s="2" t="s">
        <v>4</v>
      </c>
    </row>
    <row r="2" spans="1:13">
      <c r="B2" s="439" t="s">
        <v>1</v>
      </c>
      <c r="C2" s="439"/>
      <c r="D2" s="439"/>
      <c r="E2" s="439"/>
      <c r="F2" s="439"/>
      <c r="G2" s="439"/>
      <c r="H2" s="439"/>
      <c r="I2" s="439"/>
      <c r="J2" s="439"/>
      <c r="K2" s="439"/>
      <c r="L2" s="439"/>
    </row>
    <row r="3" spans="1:13">
      <c r="B3" s="440" t="s">
        <v>269</v>
      </c>
      <c r="C3" s="440"/>
      <c r="D3" s="440"/>
      <c r="E3" s="440"/>
      <c r="F3" s="440"/>
      <c r="G3" s="440"/>
      <c r="H3" s="440"/>
      <c r="I3" s="440"/>
      <c r="J3" s="440"/>
      <c r="K3" s="440"/>
      <c r="L3" s="440"/>
    </row>
    <row r="4" spans="1:13">
      <c r="B4" s="441" t="str">
        <f>+EFE!B4</f>
        <v>Correspondiente al 31/12/2025, presentado en forma comparativa con el ejercicio cerrado al 31/12/2024.</v>
      </c>
      <c r="C4" s="441"/>
      <c r="D4" s="441"/>
      <c r="E4" s="441"/>
      <c r="F4" s="441"/>
      <c r="G4" s="441"/>
      <c r="H4" s="441"/>
      <c r="I4" s="441"/>
      <c r="J4" s="441"/>
      <c r="K4" s="441"/>
      <c r="L4" s="441"/>
    </row>
    <row r="5" spans="1:13">
      <c r="B5" s="97"/>
      <c r="C5" s="318"/>
      <c r="D5" s="318"/>
      <c r="E5" s="318"/>
      <c r="F5" s="318"/>
      <c r="G5" s="318"/>
      <c r="H5" s="318"/>
      <c r="I5" s="280"/>
      <c r="J5" s="280"/>
    </row>
    <row r="6" spans="1:13">
      <c r="B6" s="443" t="s">
        <v>119</v>
      </c>
      <c r="C6" s="445" t="s">
        <v>120</v>
      </c>
      <c r="D6" s="446"/>
      <c r="E6" s="447"/>
      <c r="F6" s="445" t="s">
        <v>121</v>
      </c>
      <c r="G6" s="446"/>
      <c r="H6" s="447"/>
      <c r="I6" s="445" t="s">
        <v>122</v>
      </c>
      <c r="J6" s="447"/>
      <c r="K6" s="448" t="s">
        <v>63</v>
      </c>
      <c r="L6" s="449"/>
    </row>
    <row r="7" spans="1:13">
      <c r="B7" s="444"/>
      <c r="C7" s="281" t="s">
        <v>123</v>
      </c>
      <c r="D7" s="281" t="s">
        <v>124</v>
      </c>
      <c r="E7" s="281" t="s">
        <v>125</v>
      </c>
      <c r="F7" s="281" t="s">
        <v>126</v>
      </c>
      <c r="G7" s="281" t="s">
        <v>127</v>
      </c>
      <c r="H7" s="281" t="s">
        <v>128</v>
      </c>
      <c r="I7" s="281" t="s">
        <v>129</v>
      </c>
      <c r="J7" s="281" t="s">
        <v>130</v>
      </c>
      <c r="K7" s="324">
        <f>+B14</f>
        <v>46022</v>
      </c>
      <c r="L7" s="325">
        <f>+B15</f>
        <v>45657</v>
      </c>
    </row>
    <row r="8" spans="1:13" s="31" customFormat="1">
      <c r="B8" s="99" t="s">
        <v>131</v>
      </c>
      <c r="C8" s="415">
        <v>22000000000</v>
      </c>
      <c r="D8" s="415">
        <v>0</v>
      </c>
      <c r="E8" s="415">
        <v>22000000000</v>
      </c>
      <c r="F8" s="415">
        <v>1725629491</v>
      </c>
      <c r="G8" s="415">
        <v>0</v>
      </c>
      <c r="H8" s="415">
        <v>50532033</v>
      </c>
      <c r="I8" s="415">
        <v>0</v>
      </c>
      <c r="J8" s="415">
        <v>7229125243.3333359</v>
      </c>
      <c r="K8" s="415">
        <v>31005286767.333336</v>
      </c>
      <c r="L8" s="416">
        <v>28206342442.333302</v>
      </c>
    </row>
    <row r="9" spans="1:13">
      <c r="B9" s="100" t="s">
        <v>132</v>
      </c>
      <c r="C9" s="417">
        <v>0</v>
      </c>
      <c r="D9" s="417">
        <v>0</v>
      </c>
      <c r="E9" s="417"/>
      <c r="F9" s="417"/>
      <c r="G9" s="417">
        <v>0</v>
      </c>
      <c r="H9" s="417">
        <v>0</v>
      </c>
      <c r="I9" s="417">
        <v>7229125243</v>
      </c>
      <c r="J9" s="417">
        <v>-7229125243.3333359</v>
      </c>
      <c r="K9" s="418">
        <v>0</v>
      </c>
      <c r="L9" s="418">
        <v>0</v>
      </c>
    </row>
    <row r="10" spans="1:13">
      <c r="B10" s="100" t="s">
        <v>133</v>
      </c>
      <c r="C10" s="419">
        <v>3000000000</v>
      </c>
      <c r="D10" s="417"/>
      <c r="E10" s="417">
        <v>3000000000</v>
      </c>
      <c r="F10" s="417"/>
      <c r="G10" s="417"/>
      <c r="H10" s="417"/>
      <c r="I10" s="417">
        <v>-3000000000</v>
      </c>
      <c r="J10" s="417">
        <v>0</v>
      </c>
      <c r="K10" s="418">
        <v>0</v>
      </c>
      <c r="L10" s="417"/>
    </row>
    <row r="11" spans="1:13">
      <c r="B11" s="100" t="s">
        <v>134</v>
      </c>
      <c r="C11" s="417">
        <v>0</v>
      </c>
      <c r="D11" s="417">
        <v>0</v>
      </c>
      <c r="E11" s="417">
        <v>0</v>
      </c>
      <c r="F11" s="417">
        <v>361456262</v>
      </c>
      <c r="G11" s="417"/>
      <c r="H11" s="417"/>
      <c r="I11" s="417">
        <v>-361456262</v>
      </c>
      <c r="J11" s="417">
        <v>0</v>
      </c>
      <c r="K11" s="418">
        <v>0</v>
      </c>
      <c r="L11" s="417"/>
    </row>
    <row r="12" spans="1:13">
      <c r="B12" s="100" t="s">
        <v>135</v>
      </c>
      <c r="C12" s="420">
        <v>0</v>
      </c>
      <c r="D12" s="420">
        <v>0</v>
      </c>
      <c r="E12" s="420">
        <v>0</v>
      </c>
      <c r="F12" s="420">
        <v>0</v>
      </c>
      <c r="G12" s="420">
        <v>0</v>
      </c>
      <c r="H12" s="420">
        <v>0</v>
      </c>
      <c r="I12" s="420">
        <v>-3867668981</v>
      </c>
      <c r="J12" s="420">
        <v>0</v>
      </c>
      <c r="K12" s="418">
        <v>-3867668981</v>
      </c>
      <c r="L12" s="420">
        <v>-4430180918</v>
      </c>
      <c r="M12" s="149"/>
    </row>
    <row r="13" spans="1:13">
      <c r="B13" s="100" t="s">
        <v>136</v>
      </c>
      <c r="C13" s="420">
        <v>0</v>
      </c>
      <c r="D13" s="420">
        <v>0</v>
      </c>
      <c r="E13" s="420">
        <v>0</v>
      </c>
      <c r="F13" s="420">
        <v>0</v>
      </c>
      <c r="G13" s="420">
        <v>0</v>
      </c>
      <c r="H13" s="420">
        <v>0</v>
      </c>
      <c r="I13" s="420">
        <v>0</v>
      </c>
      <c r="J13" s="420">
        <v>4064772374</v>
      </c>
      <c r="K13" s="420">
        <v>4064772374</v>
      </c>
      <c r="L13" s="420">
        <v>7229125243</v>
      </c>
      <c r="M13" s="149"/>
    </row>
    <row r="14" spans="1:13">
      <c r="A14" s="31"/>
      <c r="B14" s="101">
        <f>+EFE!D7</f>
        <v>46022</v>
      </c>
      <c r="C14" s="415">
        <f t="shared" ref="C14:K14" si="0">SUM(C8:C13)</f>
        <v>25000000000</v>
      </c>
      <c r="D14" s="415">
        <f t="shared" si="0"/>
        <v>0</v>
      </c>
      <c r="E14" s="415">
        <f t="shared" si="0"/>
        <v>25000000000</v>
      </c>
      <c r="F14" s="415">
        <f t="shared" si="0"/>
        <v>2087085753</v>
      </c>
      <c r="G14" s="415">
        <f t="shared" si="0"/>
        <v>0</v>
      </c>
      <c r="H14" s="415">
        <f t="shared" si="0"/>
        <v>50532033</v>
      </c>
      <c r="I14" s="415">
        <f t="shared" si="0"/>
        <v>0</v>
      </c>
      <c r="J14" s="415">
        <f t="shared" si="0"/>
        <v>4064772374</v>
      </c>
      <c r="K14" s="415">
        <f t="shared" si="0"/>
        <v>31202390160.333336</v>
      </c>
      <c r="L14" s="416"/>
    </row>
    <row r="15" spans="1:13">
      <c r="B15" s="101">
        <f>+EFE!E7</f>
        <v>45657</v>
      </c>
      <c r="C15" s="415">
        <v>22000000000</v>
      </c>
      <c r="D15" s="415">
        <v>0</v>
      </c>
      <c r="E15" s="415">
        <v>22000000000</v>
      </c>
      <c r="F15" s="415">
        <v>1725629491</v>
      </c>
      <c r="G15" s="415">
        <v>0</v>
      </c>
      <c r="H15" s="415">
        <v>50532033</v>
      </c>
      <c r="I15" s="415">
        <v>0</v>
      </c>
      <c r="J15" s="415">
        <f>+J8</f>
        <v>7229125243.3333359</v>
      </c>
      <c r="K15" s="415">
        <v>0</v>
      </c>
      <c r="L15" s="415">
        <f>SUM(E15:J15)</f>
        <v>31005286767.333336</v>
      </c>
    </row>
    <row r="16" spans="1:13">
      <c r="B16" s="277"/>
      <c r="C16" s="326"/>
      <c r="D16" s="326"/>
      <c r="E16" s="326"/>
      <c r="F16" s="326"/>
      <c r="G16" s="326"/>
      <c r="H16" s="326"/>
      <c r="I16" s="326"/>
      <c r="J16" s="326"/>
      <c r="K16" s="380"/>
      <c r="L16" s="327"/>
    </row>
    <row r="17" spans="2:2">
      <c r="B17" s="278" t="s">
        <v>363</v>
      </c>
    </row>
  </sheetData>
  <mergeCells count="8">
    <mergeCell ref="B2:L2"/>
    <mergeCell ref="B3:L3"/>
    <mergeCell ref="B4:L4"/>
    <mergeCell ref="B6:B7"/>
    <mergeCell ref="C6:E6"/>
    <mergeCell ref="F6:H6"/>
    <mergeCell ref="I6:J6"/>
    <mergeCell ref="K6:L6"/>
  </mergeCells>
  <hyperlinks>
    <hyperlink ref="A1" location="INDICE!A1" display="INDICE" xr:uid="{8353E0F3-978B-4D36-AA63-BA8631BD71EC}"/>
  </hyperlinks>
  <pageMargins left="0.70866141732283472" right="0.70866141732283472" top="0.74803149606299213" bottom="0.74803149606299213" header="0.31496062992125984" footer="0.31496062992125984"/>
  <pageSetup paperSize="9" scale="54" fitToHeight="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90EBC-8B9C-4C01-8AF7-CC15F608D9D4}">
  <sheetPr>
    <tabColor theme="9" tint="-0.249977111117893"/>
    <pageSetUpPr fitToPage="1"/>
  </sheetPr>
  <dimension ref="A1:M452"/>
  <sheetViews>
    <sheetView showGridLines="0" tabSelected="1" topLeftCell="A213" zoomScaleNormal="100" workbookViewId="0">
      <selection activeCell="E220" sqref="E220"/>
    </sheetView>
  </sheetViews>
  <sheetFormatPr baseColWidth="10" defaultColWidth="11.42578125" defaultRowHeight="15"/>
  <cols>
    <col min="1" max="1" width="3.5703125" style="1" customWidth="1"/>
    <col min="2" max="2" width="45.5703125" style="1" customWidth="1"/>
    <col min="3" max="3" width="32.7109375" style="1" customWidth="1"/>
    <col min="4" max="4" width="26.28515625" style="1" bestFit="1" customWidth="1"/>
    <col min="5" max="5" width="23.5703125" style="1" customWidth="1"/>
    <col min="6" max="6" width="22.7109375" style="1" customWidth="1"/>
    <col min="7" max="7" width="19.28515625" style="1" bestFit="1" customWidth="1"/>
    <col min="8" max="8" width="18.42578125" style="107" customWidth="1"/>
    <col min="9" max="9" width="24.42578125" style="107" bestFit="1" customWidth="1"/>
    <col min="10" max="10" width="23" style="107" bestFit="1" customWidth="1"/>
    <col min="11" max="11" width="16.7109375" style="107" customWidth="1"/>
    <col min="12" max="13" width="16.7109375" style="1" customWidth="1"/>
    <col min="14" max="16384" width="11.42578125" style="1"/>
  </cols>
  <sheetData>
    <row r="1" spans="1:6">
      <c r="A1" s="205"/>
    </row>
    <row r="2" spans="1:6">
      <c r="B2" s="151" t="s">
        <v>1</v>
      </c>
      <c r="C2" s="151"/>
      <c r="D2" s="151"/>
      <c r="E2" s="151"/>
      <c r="F2" s="151"/>
    </row>
    <row r="3" spans="1:6">
      <c r="B3" s="151" t="s">
        <v>2</v>
      </c>
      <c r="C3" s="151"/>
      <c r="D3" s="151"/>
      <c r="E3" s="151"/>
      <c r="F3" s="151"/>
    </row>
    <row r="4" spans="1:6">
      <c r="B4" s="152" t="s">
        <v>407</v>
      </c>
      <c r="C4" s="152"/>
      <c r="D4" s="152"/>
      <c r="E4" s="152"/>
      <c r="F4" s="152"/>
    </row>
    <row r="6" spans="1:6">
      <c r="B6" s="31" t="s">
        <v>5</v>
      </c>
    </row>
    <row r="7" spans="1:6">
      <c r="B7" s="1" t="s">
        <v>6</v>
      </c>
      <c r="C7" s="478" t="s">
        <v>7</v>
      </c>
      <c r="D7" s="478"/>
      <c r="E7" s="478"/>
      <c r="F7" s="478"/>
    </row>
    <row r="8" spans="1:6">
      <c r="B8" s="1" t="s">
        <v>8</v>
      </c>
      <c r="C8" s="478" t="s">
        <v>9</v>
      </c>
      <c r="D8" s="478"/>
      <c r="E8" s="478"/>
      <c r="F8" s="478"/>
    </row>
    <row r="9" spans="1:6">
      <c r="B9" s="1" t="s">
        <v>10</v>
      </c>
      <c r="C9" s="478" t="s">
        <v>11</v>
      </c>
      <c r="D9" s="478"/>
      <c r="E9" s="478"/>
      <c r="F9" s="478"/>
    </row>
    <row r="10" spans="1:6">
      <c r="B10" s="1" t="s">
        <v>12</v>
      </c>
      <c r="C10" s="478" t="s">
        <v>13</v>
      </c>
      <c r="D10" s="478"/>
      <c r="E10" s="478"/>
      <c r="F10" s="478"/>
    </row>
    <row r="11" spans="1:6">
      <c r="B11" s="379" t="s">
        <v>301</v>
      </c>
      <c r="C11" s="478" t="s">
        <v>14</v>
      </c>
      <c r="D11" s="478"/>
      <c r="E11" s="478"/>
      <c r="F11" s="478"/>
    </row>
    <row r="12" spans="1:6">
      <c r="B12" s="1" t="s">
        <v>15</v>
      </c>
      <c r="C12" s="478" t="s">
        <v>16</v>
      </c>
      <c r="D12" s="478"/>
      <c r="E12" s="478"/>
      <c r="F12" s="478"/>
    </row>
    <row r="13" spans="1:6">
      <c r="B13" s="1" t="s">
        <v>17</v>
      </c>
      <c r="C13" s="478" t="s">
        <v>11</v>
      </c>
      <c r="D13" s="478"/>
      <c r="E13" s="478"/>
      <c r="F13" s="478"/>
    </row>
    <row r="15" spans="1:6">
      <c r="B15" s="480" t="s">
        <v>18</v>
      </c>
      <c r="C15" s="480"/>
      <c r="D15" s="480"/>
      <c r="E15" s="480"/>
      <c r="F15" s="480"/>
    </row>
    <row r="17" spans="2:6">
      <c r="B17" s="481" t="s">
        <v>268</v>
      </c>
      <c r="C17" s="481"/>
      <c r="D17" s="481"/>
      <c r="E17" s="481"/>
      <c r="F17" s="481"/>
    </row>
    <row r="18" spans="2:6">
      <c r="B18" s="481"/>
      <c r="C18" s="481"/>
      <c r="D18" s="481"/>
      <c r="E18" s="481"/>
      <c r="F18" s="481"/>
    </row>
    <row r="19" spans="2:6">
      <c r="B19" s="481"/>
      <c r="C19" s="481"/>
      <c r="D19" s="481"/>
      <c r="E19" s="481"/>
      <c r="F19" s="481"/>
    </row>
    <row r="20" spans="2:6">
      <c r="B20" s="481"/>
      <c r="C20" s="481"/>
      <c r="D20" s="481"/>
      <c r="E20" s="481"/>
      <c r="F20" s="481"/>
    </row>
    <row r="21" spans="2:6">
      <c r="B21" s="481"/>
      <c r="C21" s="481"/>
      <c r="D21" s="481"/>
      <c r="E21" s="481"/>
      <c r="F21" s="481"/>
    </row>
    <row r="22" spans="2:6">
      <c r="B22" s="481"/>
      <c r="C22" s="481"/>
      <c r="D22" s="481"/>
      <c r="E22" s="481"/>
      <c r="F22" s="481"/>
    </row>
    <row r="23" spans="2:6">
      <c r="B23" s="481"/>
      <c r="C23" s="481"/>
      <c r="D23" s="481"/>
      <c r="E23" s="481"/>
      <c r="F23" s="481"/>
    </row>
    <row r="24" spans="2:6">
      <c r="B24" s="481"/>
      <c r="C24" s="481"/>
      <c r="D24" s="481"/>
      <c r="E24" s="481"/>
      <c r="F24" s="481"/>
    </row>
    <row r="25" spans="2:6">
      <c r="B25" s="481"/>
      <c r="C25" s="481"/>
      <c r="D25" s="481"/>
      <c r="E25" s="481"/>
      <c r="F25" s="481"/>
    </row>
    <row r="26" spans="2:6">
      <c r="B26" s="481"/>
      <c r="C26" s="481"/>
      <c r="D26" s="481"/>
      <c r="E26" s="481"/>
      <c r="F26" s="481"/>
    </row>
    <row r="27" spans="2:6">
      <c r="B27" s="481"/>
      <c r="C27" s="481"/>
      <c r="D27" s="481"/>
      <c r="E27" s="481"/>
      <c r="F27" s="481"/>
    </row>
    <row r="28" spans="2:6">
      <c r="B28" s="481"/>
      <c r="C28" s="481"/>
      <c r="D28" s="481"/>
      <c r="E28" s="481"/>
      <c r="F28" s="481"/>
    </row>
    <row r="29" spans="2:6">
      <c r="B29" s="481"/>
      <c r="C29" s="481"/>
      <c r="D29" s="481"/>
      <c r="E29" s="481"/>
      <c r="F29" s="481"/>
    </row>
    <row r="30" spans="2:6">
      <c r="B30" s="481"/>
      <c r="C30" s="481"/>
      <c r="D30" s="481"/>
      <c r="E30" s="481"/>
      <c r="F30" s="481"/>
    </row>
    <row r="31" spans="2:6">
      <c r="B31" s="481"/>
      <c r="C31" s="481"/>
      <c r="D31" s="481"/>
      <c r="E31" s="481"/>
      <c r="F31" s="481"/>
    </row>
    <row r="32" spans="2:6">
      <c r="B32" s="481"/>
      <c r="C32" s="481"/>
      <c r="D32" s="481"/>
      <c r="E32" s="481"/>
      <c r="F32" s="481"/>
    </row>
    <row r="33" spans="2:6">
      <c r="B33" s="481"/>
      <c r="C33" s="481"/>
      <c r="D33" s="481"/>
      <c r="E33" s="481"/>
      <c r="F33" s="481"/>
    </row>
    <row r="34" spans="2:6">
      <c r="B34" s="481"/>
      <c r="C34" s="481"/>
      <c r="D34" s="481"/>
      <c r="E34" s="481"/>
      <c r="F34" s="481"/>
    </row>
    <row r="35" spans="2:6">
      <c r="B35" s="481"/>
      <c r="C35" s="481"/>
      <c r="D35" s="481"/>
      <c r="E35" s="481"/>
      <c r="F35" s="481"/>
    </row>
    <row r="36" spans="2:6">
      <c r="B36" s="207" t="s">
        <v>20</v>
      </c>
    </row>
    <row r="38" spans="2:6">
      <c r="B38" s="204" t="s">
        <v>21</v>
      </c>
      <c r="C38" s="464" t="s">
        <v>22</v>
      </c>
      <c r="D38" s="464"/>
    </row>
    <row r="39" spans="2:6">
      <c r="B39" s="208" t="s">
        <v>23</v>
      </c>
    </row>
    <row r="40" spans="2:6">
      <c r="B40" s="1" t="s">
        <v>24</v>
      </c>
      <c r="C40" s="478" t="s">
        <v>25</v>
      </c>
      <c r="D40" s="478"/>
    </row>
    <row r="41" spans="2:6">
      <c r="B41" s="1" t="s">
        <v>26</v>
      </c>
      <c r="C41" s="478" t="s">
        <v>27</v>
      </c>
      <c r="D41" s="478"/>
    </row>
    <row r="42" spans="2:6">
      <c r="B42" s="1" t="s">
        <v>28</v>
      </c>
      <c r="C42" s="478" t="s">
        <v>29</v>
      </c>
      <c r="D42" s="478"/>
    </row>
    <row r="43" spans="2:6">
      <c r="B43" s="1" t="s">
        <v>30</v>
      </c>
      <c r="C43" s="478" t="s">
        <v>31</v>
      </c>
      <c r="D43" s="478"/>
    </row>
    <row r="44" spans="2:6">
      <c r="B44" s="208" t="s">
        <v>32</v>
      </c>
    </row>
    <row r="45" spans="2:6">
      <c r="B45" s="1" t="s">
        <v>324</v>
      </c>
      <c r="C45" s="478" t="s">
        <v>33</v>
      </c>
      <c r="D45" s="478"/>
    </row>
    <row r="46" spans="2:6">
      <c r="B46" s="1" t="s">
        <v>318</v>
      </c>
      <c r="C46" s="206" t="s">
        <v>317</v>
      </c>
      <c r="D46" s="206"/>
    </row>
    <row r="47" spans="2:6">
      <c r="B47" s="1" t="s">
        <v>325</v>
      </c>
      <c r="C47" s="206" t="s">
        <v>334</v>
      </c>
      <c r="D47" s="206"/>
    </row>
    <row r="48" spans="2:6">
      <c r="B48" s="1" t="s">
        <v>375</v>
      </c>
      <c r="C48" s="206" t="s">
        <v>376</v>
      </c>
      <c r="D48" s="206"/>
    </row>
    <row r="49" spans="2:6">
      <c r="B49" s="1" t="s">
        <v>390</v>
      </c>
      <c r="C49" s="206" t="s">
        <v>391</v>
      </c>
      <c r="D49" s="206"/>
    </row>
    <row r="50" spans="2:6">
      <c r="B50" s="1" t="s">
        <v>284</v>
      </c>
      <c r="C50" s="206" t="s">
        <v>377</v>
      </c>
      <c r="D50" s="206"/>
    </row>
    <row r="51" spans="2:6">
      <c r="B51" s="1" t="s">
        <v>34</v>
      </c>
      <c r="C51" s="478" t="s">
        <v>35</v>
      </c>
      <c r="D51" s="478"/>
    </row>
    <row r="52" spans="2:6">
      <c r="C52" s="206"/>
      <c r="D52" s="206"/>
    </row>
    <row r="55" spans="2:6">
      <c r="B55" s="31" t="s">
        <v>300</v>
      </c>
    </row>
    <row r="57" spans="2:6">
      <c r="B57" s="203" t="s">
        <v>36</v>
      </c>
      <c r="C57" s="464" t="s">
        <v>37</v>
      </c>
      <c r="D57" s="464"/>
      <c r="E57" s="464"/>
      <c r="F57" s="464"/>
    </row>
    <row r="58" spans="2:6">
      <c r="B58" s="479" t="s">
        <v>38</v>
      </c>
      <c r="C58" s="478" t="s">
        <v>285</v>
      </c>
      <c r="D58" s="478"/>
      <c r="E58" s="478"/>
      <c r="F58" s="478"/>
    </row>
    <row r="59" spans="2:6">
      <c r="B59" s="479"/>
      <c r="C59" s="478" t="s">
        <v>39</v>
      </c>
      <c r="D59" s="478"/>
      <c r="E59" s="478"/>
      <c r="F59" s="478"/>
    </row>
    <row r="60" spans="2:6">
      <c r="B60" s="479"/>
      <c r="C60" s="478" t="s">
        <v>40</v>
      </c>
      <c r="D60" s="478"/>
      <c r="E60" s="478"/>
      <c r="F60" s="478"/>
    </row>
    <row r="61" spans="2:6">
      <c r="B61" s="1" t="s">
        <v>41</v>
      </c>
      <c r="C61" s="478" t="s">
        <v>42</v>
      </c>
      <c r="D61" s="478"/>
      <c r="E61" s="478"/>
      <c r="F61" s="478"/>
    </row>
    <row r="62" spans="2:6">
      <c r="B62" s="1" t="s">
        <v>287</v>
      </c>
      <c r="C62" s="478" t="s">
        <v>43</v>
      </c>
      <c r="D62" s="478"/>
      <c r="E62" s="478"/>
      <c r="F62" s="478"/>
    </row>
    <row r="63" spans="2:6">
      <c r="B63" s="1" t="s">
        <v>288</v>
      </c>
      <c r="C63" s="478" t="s">
        <v>44</v>
      </c>
      <c r="D63" s="478"/>
      <c r="E63" s="478"/>
      <c r="F63" s="478"/>
    </row>
    <row r="65" spans="2:6">
      <c r="B65" s="31" t="s">
        <v>326</v>
      </c>
    </row>
    <row r="67" spans="2:6">
      <c r="B67" s="1" t="s">
        <v>6</v>
      </c>
      <c r="C67" s="1" t="s">
        <v>327</v>
      </c>
    </row>
    <row r="68" spans="2:6">
      <c r="B68" s="1" t="s">
        <v>8</v>
      </c>
      <c r="C68" s="209" t="s">
        <v>328</v>
      </c>
    </row>
    <row r="69" spans="2:6">
      <c r="B69" s="1" t="s">
        <v>10</v>
      </c>
      <c r="C69" s="209" t="s">
        <v>329</v>
      </c>
    </row>
    <row r="70" spans="2:6">
      <c r="B70" s="1" t="s">
        <v>12</v>
      </c>
      <c r="C70" s="209" t="s">
        <v>330</v>
      </c>
    </row>
    <row r="73" spans="2:6">
      <c r="B73" s="460" t="s">
        <v>1</v>
      </c>
      <c r="C73" s="460"/>
      <c r="D73" s="460"/>
      <c r="E73" s="460"/>
      <c r="F73" s="460"/>
    </row>
    <row r="74" spans="2:6">
      <c r="B74" s="470" t="s">
        <v>137</v>
      </c>
      <c r="C74" s="470"/>
      <c r="D74" s="470"/>
      <c r="E74" s="470"/>
      <c r="F74" s="470"/>
    </row>
    <row r="75" spans="2:6">
      <c r="B75" s="483" t="s">
        <v>138</v>
      </c>
      <c r="C75" s="483"/>
      <c r="D75" s="483"/>
      <c r="E75" s="483"/>
      <c r="F75" s="483"/>
    </row>
    <row r="76" spans="2:6">
      <c r="B76" s="483" t="s">
        <v>139</v>
      </c>
      <c r="C76" s="483"/>
      <c r="D76" s="483"/>
      <c r="E76" s="483"/>
      <c r="F76" s="483"/>
    </row>
    <row r="78" spans="2:6">
      <c r="B78" s="484" t="s">
        <v>19</v>
      </c>
      <c r="C78" s="484"/>
      <c r="D78" s="484"/>
      <c r="E78" s="484"/>
      <c r="F78" s="484"/>
    </row>
    <row r="79" spans="2:6">
      <c r="B79" s="484"/>
      <c r="C79" s="484"/>
      <c r="D79" s="484"/>
      <c r="E79" s="484"/>
      <c r="F79" s="484"/>
    </row>
    <row r="80" spans="2:6">
      <c r="B80" s="484"/>
      <c r="C80" s="484"/>
      <c r="D80" s="484"/>
      <c r="E80" s="484"/>
      <c r="F80" s="484"/>
    </row>
    <row r="81" spans="2:6">
      <c r="B81" s="484"/>
      <c r="C81" s="484"/>
      <c r="D81" s="484"/>
      <c r="E81" s="484"/>
      <c r="F81" s="484"/>
    </row>
    <row r="82" spans="2:6">
      <c r="B82" s="484"/>
      <c r="C82" s="484"/>
      <c r="D82" s="484"/>
      <c r="E82" s="484"/>
      <c r="F82" s="484"/>
    </row>
    <row r="83" spans="2:6">
      <c r="B83" s="484"/>
      <c r="C83" s="484"/>
      <c r="D83" s="484"/>
      <c r="E83" s="484"/>
      <c r="F83" s="484"/>
    </row>
    <row r="84" spans="2:6" ht="28.5" customHeight="1">
      <c r="B84" s="484"/>
      <c r="C84" s="484"/>
      <c r="D84" s="484"/>
      <c r="E84" s="484"/>
      <c r="F84" s="484"/>
    </row>
    <row r="85" spans="2:6">
      <c r="B85" s="484"/>
      <c r="C85" s="484"/>
      <c r="D85" s="484"/>
      <c r="E85" s="484"/>
      <c r="F85" s="484"/>
    </row>
    <row r="86" spans="2:6">
      <c r="B86" s="484"/>
      <c r="C86" s="484"/>
      <c r="D86" s="484"/>
      <c r="E86" s="484"/>
      <c r="F86" s="484"/>
    </row>
    <row r="87" spans="2:6">
      <c r="B87" s="484"/>
      <c r="C87" s="484"/>
      <c r="D87" s="484"/>
      <c r="E87" s="484"/>
      <c r="F87" s="484"/>
    </row>
    <row r="88" spans="2:6">
      <c r="B88" s="484"/>
      <c r="C88" s="484"/>
      <c r="D88" s="484"/>
      <c r="E88" s="484"/>
      <c r="F88" s="484"/>
    </row>
    <row r="89" spans="2:6">
      <c r="B89" s="484"/>
      <c r="C89" s="484"/>
      <c r="D89" s="484"/>
      <c r="E89" s="484"/>
      <c r="F89" s="484"/>
    </row>
    <row r="90" spans="2:6">
      <c r="B90" s="484"/>
      <c r="C90" s="484"/>
      <c r="D90" s="484"/>
      <c r="E90" s="484"/>
      <c r="F90" s="484"/>
    </row>
    <row r="91" spans="2:6">
      <c r="B91" s="484"/>
      <c r="C91" s="484"/>
      <c r="D91" s="484"/>
      <c r="E91" s="484"/>
      <c r="F91" s="484"/>
    </row>
    <row r="92" spans="2:6">
      <c r="B92" s="484"/>
      <c r="C92" s="484"/>
      <c r="D92" s="484"/>
      <c r="E92" s="484"/>
      <c r="F92" s="484"/>
    </row>
    <row r="93" spans="2:6">
      <c r="B93" s="484"/>
      <c r="C93" s="484"/>
      <c r="D93" s="484"/>
      <c r="E93" s="484"/>
      <c r="F93" s="484"/>
    </row>
    <row r="94" spans="2:6">
      <c r="B94" s="484"/>
      <c r="C94" s="484"/>
      <c r="D94" s="484"/>
      <c r="E94" s="484"/>
      <c r="F94" s="484"/>
    </row>
    <row r="95" spans="2:6">
      <c r="B95" s="484"/>
      <c r="C95" s="484"/>
      <c r="D95" s="484"/>
      <c r="E95" s="484"/>
      <c r="F95" s="484"/>
    </row>
    <row r="96" spans="2:6">
      <c r="B96" s="484"/>
      <c r="C96" s="484"/>
      <c r="D96" s="484"/>
      <c r="E96" s="484"/>
      <c r="F96" s="484"/>
    </row>
    <row r="98" spans="2:6">
      <c r="B98" s="482" t="s">
        <v>140</v>
      </c>
      <c r="C98" s="482"/>
      <c r="D98" s="482"/>
      <c r="E98" s="482"/>
      <c r="F98" s="482"/>
    </row>
    <row r="100" spans="2:6">
      <c r="B100" s="489" t="s">
        <v>286</v>
      </c>
      <c r="C100" s="489"/>
      <c r="D100" s="489"/>
      <c r="E100" s="489"/>
      <c r="F100" s="489"/>
    </row>
    <row r="101" spans="2:6">
      <c r="B101" s="489"/>
      <c r="C101" s="489"/>
      <c r="D101" s="489"/>
      <c r="E101" s="489"/>
      <c r="F101" s="489"/>
    </row>
    <row r="102" spans="2:6">
      <c r="B102" s="489"/>
      <c r="C102" s="489"/>
      <c r="D102" s="489"/>
      <c r="E102" s="489"/>
      <c r="F102" s="489"/>
    </row>
    <row r="103" spans="2:6">
      <c r="B103" s="489"/>
      <c r="C103" s="489"/>
      <c r="D103" s="489"/>
      <c r="E103" s="489"/>
      <c r="F103" s="489"/>
    </row>
    <row r="104" spans="2:6">
      <c r="B104" s="489"/>
      <c r="C104" s="489"/>
      <c r="D104" s="489"/>
      <c r="E104" s="489"/>
      <c r="F104" s="489"/>
    </row>
    <row r="105" spans="2:6">
      <c r="B105" s="489"/>
      <c r="C105" s="489"/>
      <c r="D105" s="489"/>
      <c r="E105" s="489"/>
      <c r="F105" s="489"/>
    </row>
    <row r="106" spans="2:6" ht="16.5" customHeight="1">
      <c r="B106" s="31" t="s">
        <v>274</v>
      </c>
      <c r="C106" s="31"/>
      <c r="D106" s="31"/>
      <c r="E106" s="31"/>
      <c r="F106" s="31"/>
    </row>
    <row r="107" spans="2:6">
      <c r="B107" s="480" t="s">
        <v>275</v>
      </c>
      <c r="C107" s="480"/>
      <c r="D107" s="480"/>
      <c r="E107" s="480"/>
      <c r="F107" s="480"/>
    </row>
    <row r="108" spans="2:6" ht="201.75" customHeight="1">
      <c r="B108" s="490" t="s">
        <v>467</v>
      </c>
      <c r="C108" s="491"/>
      <c r="D108" s="491"/>
      <c r="E108" s="491"/>
      <c r="F108" s="491"/>
    </row>
    <row r="109" spans="2:6">
      <c r="B109" s="483" t="s">
        <v>276</v>
      </c>
      <c r="C109" s="483"/>
      <c r="D109" s="483"/>
      <c r="E109" s="483"/>
      <c r="F109" s="483"/>
    </row>
    <row r="110" spans="2:6">
      <c r="B110" s="483"/>
      <c r="C110" s="483"/>
      <c r="D110" s="483"/>
      <c r="E110" s="483"/>
      <c r="F110" s="483"/>
    </row>
    <row r="111" spans="2:6">
      <c r="B111" s="483" t="s">
        <v>331</v>
      </c>
      <c r="C111" s="483"/>
      <c r="D111" s="483"/>
      <c r="E111" s="483"/>
      <c r="F111" s="483"/>
    </row>
    <row r="112" spans="2:6">
      <c r="B112" s="483"/>
      <c r="C112" s="483"/>
      <c r="D112" s="483"/>
      <c r="E112" s="483"/>
      <c r="F112" s="483"/>
    </row>
    <row r="113" spans="2:6">
      <c r="B113" s="483"/>
      <c r="C113" s="483"/>
      <c r="D113" s="483"/>
      <c r="E113" s="483"/>
      <c r="F113" s="483"/>
    </row>
    <row r="114" spans="2:6">
      <c r="B114" s="483"/>
      <c r="C114" s="483"/>
      <c r="D114" s="483"/>
      <c r="E114" s="483"/>
      <c r="F114" s="483"/>
    </row>
    <row r="115" spans="2:6">
      <c r="B115" s="483"/>
      <c r="C115" s="483"/>
      <c r="D115" s="483"/>
      <c r="E115" s="483"/>
      <c r="F115" s="483"/>
    </row>
    <row r="116" spans="2:6">
      <c r="B116" s="483"/>
      <c r="C116" s="483"/>
      <c r="D116" s="483"/>
      <c r="E116" s="483"/>
      <c r="F116" s="483"/>
    </row>
    <row r="117" spans="2:6">
      <c r="B117" s="483"/>
      <c r="C117" s="483"/>
      <c r="D117" s="483"/>
      <c r="E117" s="483"/>
      <c r="F117" s="483"/>
    </row>
    <row r="118" spans="2:6">
      <c r="B118" s="483"/>
      <c r="C118" s="483"/>
      <c r="D118" s="483"/>
      <c r="E118" s="483"/>
      <c r="F118" s="483"/>
    </row>
    <row r="119" spans="2:6">
      <c r="B119" s="483"/>
      <c r="C119" s="483"/>
      <c r="D119" s="483"/>
      <c r="E119" s="483"/>
      <c r="F119" s="483"/>
    </row>
    <row r="120" spans="2:6">
      <c r="B120" s="483"/>
      <c r="C120" s="483"/>
      <c r="D120" s="483"/>
      <c r="E120" s="483"/>
      <c r="F120" s="483"/>
    </row>
    <row r="121" spans="2:6">
      <c r="B121" s="483"/>
      <c r="C121" s="483"/>
      <c r="D121" s="483"/>
      <c r="E121" s="483"/>
      <c r="F121" s="483"/>
    </row>
    <row r="122" spans="2:6">
      <c r="B122" s="480" t="s">
        <v>277</v>
      </c>
      <c r="C122" s="480"/>
      <c r="D122" s="480"/>
      <c r="E122" s="480"/>
      <c r="F122" s="480"/>
    </row>
    <row r="123" spans="2:6">
      <c r="B123" s="482" t="s">
        <v>278</v>
      </c>
      <c r="C123" s="482"/>
      <c r="D123" s="482"/>
      <c r="E123" s="482"/>
      <c r="F123" s="482"/>
    </row>
    <row r="124" spans="2:6">
      <c r="B124" s="482"/>
      <c r="C124" s="482"/>
      <c r="D124" s="482"/>
      <c r="E124" s="482"/>
      <c r="F124" s="482"/>
    </row>
    <row r="125" spans="2:6">
      <c r="B125" s="482"/>
      <c r="C125" s="482"/>
      <c r="D125" s="482"/>
      <c r="E125" s="482"/>
      <c r="F125" s="482"/>
    </row>
    <row r="126" spans="2:6">
      <c r="B126" s="44"/>
      <c r="C126" s="44"/>
      <c r="D126" s="44"/>
      <c r="E126" s="44"/>
      <c r="F126" s="44"/>
    </row>
    <row r="127" spans="2:6">
      <c r="B127" s="482" t="s">
        <v>141</v>
      </c>
      <c r="C127" s="482"/>
      <c r="D127" s="482"/>
      <c r="E127" s="482"/>
      <c r="F127" s="482"/>
    </row>
    <row r="129" spans="2:11" ht="15.75" customHeight="1">
      <c r="B129" s="463" t="s">
        <v>465</v>
      </c>
      <c r="C129" s="463"/>
      <c r="D129" s="463"/>
      <c r="E129" s="463"/>
      <c r="F129" s="463"/>
    </row>
    <row r="130" spans="2:11">
      <c r="B130" s="463"/>
      <c r="C130" s="463"/>
      <c r="D130" s="463"/>
      <c r="E130" s="463"/>
      <c r="F130" s="463"/>
    </row>
    <row r="132" spans="2:11">
      <c r="B132" s="482" t="s">
        <v>142</v>
      </c>
      <c r="C132" s="482"/>
      <c r="D132" s="482"/>
      <c r="E132" s="482"/>
      <c r="F132" s="482"/>
    </row>
    <row r="134" spans="2:11">
      <c r="B134" s="484" t="s">
        <v>247</v>
      </c>
      <c r="C134" s="484"/>
      <c r="D134" s="484"/>
      <c r="E134" s="484"/>
      <c r="F134" s="484"/>
    </row>
    <row r="135" spans="2:11">
      <c r="B135" s="484"/>
      <c r="C135" s="484"/>
      <c r="D135" s="484"/>
      <c r="E135" s="484"/>
      <c r="F135" s="484"/>
    </row>
    <row r="136" spans="2:11">
      <c r="B136" s="190"/>
      <c r="C136" s="190"/>
      <c r="D136" s="190"/>
      <c r="E136" s="190"/>
      <c r="F136" s="190"/>
    </row>
    <row r="137" spans="2:11">
      <c r="B137" s="482" t="s">
        <v>143</v>
      </c>
      <c r="C137" s="482"/>
      <c r="D137" s="482"/>
      <c r="E137" s="482"/>
      <c r="F137" s="482"/>
    </row>
    <row r="139" spans="2:11">
      <c r="B139" s="45" t="s">
        <v>74</v>
      </c>
      <c r="C139" s="46">
        <f>+EEPN!K7</f>
        <v>46022</v>
      </c>
      <c r="D139" s="46">
        <v>45657</v>
      </c>
      <c r="G139" s="323"/>
      <c r="H139" s="323"/>
      <c r="I139" s="323"/>
      <c r="J139" s="323"/>
      <c r="K139" s="1"/>
    </row>
    <row r="140" spans="2:11">
      <c r="B140" s="331" t="s">
        <v>365</v>
      </c>
      <c r="C140" s="201">
        <v>6572.46</v>
      </c>
      <c r="D140" s="201">
        <v>7812.22</v>
      </c>
      <c r="G140" s="323"/>
      <c r="H140" s="323"/>
      <c r="I140" s="323"/>
      <c r="J140" s="323"/>
      <c r="K140" s="1"/>
    </row>
    <row r="141" spans="2:11">
      <c r="B141" s="331" t="s">
        <v>366</v>
      </c>
      <c r="C141" s="201">
        <v>6585.55</v>
      </c>
      <c r="D141" s="201">
        <v>7843.41</v>
      </c>
      <c r="G141" s="323"/>
      <c r="H141" s="323"/>
      <c r="I141" s="323"/>
      <c r="J141" s="323"/>
      <c r="K141" s="1"/>
    </row>
    <row r="142" spans="2:11">
      <c r="B142" s="332"/>
      <c r="C142" s="333"/>
      <c r="D142" s="333"/>
      <c r="G142" s="335"/>
      <c r="H142" s="335"/>
      <c r="I142" s="335"/>
      <c r="J142" s="335"/>
      <c r="K142" s="1"/>
    </row>
    <row r="143" spans="2:11">
      <c r="B143" s="332"/>
      <c r="C143" s="333"/>
      <c r="D143" s="333"/>
      <c r="G143" s="335"/>
      <c r="H143" s="335"/>
      <c r="I143" s="335"/>
      <c r="J143" s="335"/>
      <c r="K143" s="1"/>
    </row>
    <row r="144" spans="2:11">
      <c r="B144" s="45" t="s">
        <v>74</v>
      </c>
      <c r="C144" s="46">
        <f>+C139</f>
        <v>46022</v>
      </c>
      <c r="D144" s="46">
        <v>45657</v>
      </c>
      <c r="G144" s="335"/>
      <c r="H144" s="335"/>
      <c r="I144" s="335"/>
      <c r="J144" s="335"/>
      <c r="K144" s="1"/>
    </row>
    <row r="145" spans="1:11">
      <c r="B145" s="331" t="s">
        <v>367</v>
      </c>
      <c r="C145" s="336">
        <v>6575.71</v>
      </c>
      <c r="D145" s="368">
        <v>7831.26</v>
      </c>
      <c r="G145" s="323"/>
      <c r="H145" s="323"/>
      <c r="I145" s="323"/>
      <c r="J145" s="323"/>
      <c r="K145" s="1"/>
    </row>
    <row r="146" spans="1:11">
      <c r="B146" s="332"/>
      <c r="C146" s="337"/>
      <c r="D146" s="337"/>
      <c r="E146" s="337"/>
      <c r="H146" s="323"/>
      <c r="I146" s="323"/>
      <c r="J146" s="323"/>
      <c r="K146" s="323"/>
    </row>
    <row r="147" spans="1:11">
      <c r="B147" s="332"/>
      <c r="C147" s="337"/>
      <c r="D147" s="337"/>
      <c r="E147" s="337"/>
      <c r="H147" s="323"/>
      <c r="I147" s="323"/>
      <c r="J147" s="323"/>
      <c r="K147" s="323"/>
    </row>
    <row r="148" spans="1:11">
      <c r="B148" s="489" t="s">
        <v>370</v>
      </c>
      <c r="C148" s="489"/>
      <c r="D148" s="489"/>
      <c r="E148" s="489"/>
      <c r="F148" s="489"/>
      <c r="G148" s="489"/>
      <c r="H148" s="489"/>
      <c r="I148" s="489"/>
      <c r="J148" s="323"/>
      <c r="K148" s="323"/>
    </row>
    <row r="149" spans="1:11">
      <c r="B149" s="489"/>
      <c r="C149" s="489"/>
      <c r="D149" s="489"/>
      <c r="E149" s="489"/>
      <c r="F149" s="489"/>
      <c r="G149" s="489"/>
      <c r="H149" s="489"/>
      <c r="I149" s="489"/>
      <c r="J149" s="323"/>
      <c r="K149" s="323"/>
    </row>
    <row r="150" spans="1:11">
      <c r="B150" s="489"/>
      <c r="C150" s="489"/>
      <c r="D150" s="489"/>
      <c r="E150" s="489"/>
      <c r="F150" s="489"/>
      <c r="G150" s="489"/>
      <c r="H150" s="489"/>
      <c r="I150" s="489"/>
      <c r="J150" s="323"/>
      <c r="K150" s="323"/>
    </row>
    <row r="151" spans="1:11">
      <c r="B151" s="279"/>
      <c r="C151" s="279"/>
      <c r="D151" s="279"/>
      <c r="E151" s="279"/>
      <c r="F151" s="279"/>
      <c r="G151" s="279"/>
      <c r="H151" s="279"/>
      <c r="I151" s="279"/>
      <c r="J151" s="323"/>
      <c r="K151" s="323"/>
    </row>
    <row r="152" spans="1:11">
      <c r="B152" s="482" t="s">
        <v>144</v>
      </c>
      <c r="C152" s="482"/>
      <c r="D152" s="482"/>
      <c r="E152" s="482"/>
      <c r="F152" s="482"/>
    </row>
    <row r="153" spans="1:11">
      <c r="A153" s="2"/>
    </row>
    <row r="154" spans="1:11" ht="16.5" customHeight="1">
      <c r="B154" s="485" t="s">
        <v>145</v>
      </c>
      <c r="C154" s="487" t="s">
        <v>146</v>
      </c>
      <c r="D154" s="488"/>
      <c r="E154" s="485" t="s">
        <v>147</v>
      </c>
      <c r="F154" s="485" t="s">
        <v>411</v>
      </c>
      <c r="G154" s="487" t="s">
        <v>146</v>
      </c>
      <c r="H154" s="488"/>
      <c r="I154" s="492" t="s">
        <v>372</v>
      </c>
      <c r="J154" s="492" t="s">
        <v>335</v>
      </c>
      <c r="K154" s="323"/>
    </row>
    <row r="155" spans="1:11" ht="18.75" customHeight="1">
      <c r="B155" s="486"/>
      <c r="C155" s="338" t="s">
        <v>148</v>
      </c>
      <c r="D155" s="47" t="s">
        <v>149</v>
      </c>
      <c r="E155" s="494"/>
      <c r="F155" s="486"/>
      <c r="G155" s="47" t="s">
        <v>148</v>
      </c>
      <c r="H155" s="339" t="s">
        <v>149</v>
      </c>
      <c r="I155" s="493"/>
      <c r="J155" s="493"/>
      <c r="K155" s="323"/>
    </row>
    <row r="156" spans="1:11">
      <c r="B156" s="340" t="s">
        <v>150</v>
      </c>
      <c r="C156" s="341"/>
      <c r="D156" s="342"/>
      <c r="E156" s="342"/>
      <c r="F156" s="343"/>
      <c r="G156" s="234"/>
      <c r="H156" s="344"/>
      <c r="I156" s="344"/>
      <c r="J156" s="344"/>
      <c r="K156" s="323"/>
    </row>
    <row r="157" spans="1:11">
      <c r="B157" s="345" t="s">
        <v>52</v>
      </c>
      <c r="C157" s="346" t="s">
        <v>151</v>
      </c>
      <c r="D157" s="347">
        <v>227831.89997734086</v>
      </c>
      <c r="E157" s="347">
        <f>+$C$145</f>
        <v>6575.71</v>
      </c>
      <c r="F157" s="348">
        <f>+D157*E157</f>
        <v>1498156503</v>
      </c>
      <c r="G157" s="349" t="s">
        <v>151</v>
      </c>
      <c r="H157" s="369">
        <v>100180.42989060728</v>
      </c>
      <c r="I157" s="369">
        <v>7812.22</v>
      </c>
      <c r="J157" s="180">
        <v>782631558</v>
      </c>
      <c r="K157" s="323"/>
    </row>
    <row r="158" spans="1:11">
      <c r="B158" s="345" t="s">
        <v>59</v>
      </c>
      <c r="C158" s="346" t="s">
        <v>151</v>
      </c>
      <c r="D158" s="347">
        <v>369172.87471619033</v>
      </c>
      <c r="E158" s="347">
        <f>+$C$145</f>
        <v>6575.71</v>
      </c>
      <c r="F158" s="348">
        <f>+D158*E158</f>
        <v>2427573764</v>
      </c>
      <c r="G158" s="349" t="s">
        <v>151</v>
      </c>
      <c r="H158" s="369">
        <v>93775.769883592628</v>
      </c>
      <c r="I158" s="369">
        <v>7812.22</v>
      </c>
      <c r="J158" s="180">
        <v>732596945</v>
      </c>
      <c r="K158" s="323"/>
    </row>
    <row r="159" spans="1:11">
      <c r="B159" s="350" t="s">
        <v>105</v>
      </c>
      <c r="C159" s="351" t="s">
        <v>151</v>
      </c>
      <c r="D159" s="352">
        <v>1334960.8997355418</v>
      </c>
      <c r="E159" s="352">
        <f>+$C$145</f>
        <v>6575.71</v>
      </c>
      <c r="F159" s="353">
        <f>+D159*E159</f>
        <v>8778315738</v>
      </c>
      <c r="G159" s="354" t="s">
        <v>151</v>
      </c>
      <c r="H159" s="370">
        <v>1697062.3199295462</v>
      </c>
      <c r="I159" s="370">
        <v>7812.22</v>
      </c>
      <c r="J159" s="355">
        <v>13257824197</v>
      </c>
      <c r="K159" s="323"/>
    </row>
    <row r="160" spans="1:11">
      <c r="B160" s="356" t="s">
        <v>264</v>
      </c>
      <c r="C160" s="329"/>
      <c r="D160" s="357">
        <f>SUM(D156:D159)</f>
        <v>1931965.674429073</v>
      </c>
      <c r="E160" s="357"/>
      <c r="F160" s="358"/>
      <c r="H160" s="367">
        <f>SUM(H157:H159)</f>
        <v>1891018.5197037461</v>
      </c>
      <c r="I160" s="323"/>
      <c r="J160" s="323"/>
      <c r="K160" s="323"/>
    </row>
    <row r="161" spans="2:11" ht="6.75" customHeight="1">
      <c r="B161" s="330"/>
      <c r="C161" s="359"/>
      <c r="D161" s="334"/>
      <c r="E161" s="334"/>
      <c r="F161" s="360"/>
      <c r="H161" s="323"/>
      <c r="I161" s="323"/>
      <c r="J161" s="323"/>
      <c r="K161" s="323"/>
    </row>
    <row r="162" spans="2:11">
      <c r="B162" s="361" t="s">
        <v>152</v>
      </c>
      <c r="C162" s="362"/>
      <c r="D162" s="377"/>
      <c r="E162" s="377"/>
      <c r="F162" s="362"/>
      <c r="G162" s="235"/>
      <c r="H162" s="344"/>
      <c r="I162" s="344"/>
      <c r="J162" s="363"/>
      <c r="K162" s="323"/>
    </row>
    <row r="163" spans="2:11">
      <c r="B163" s="364" t="s">
        <v>153</v>
      </c>
      <c r="C163" s="346" t="s">
        <v>151</v>
      </c>
      <c r="D163" s="375">
        <v>69797.649835531061</v>
      </c>
      <c r="E163" s="375">
        <f>+E159</f>
        <v>6575.71</v>
      </c>
      <c r="F163" s="348">
        <f>+D163*E163</f>
        <v>458969103.99999994</v>
      </c>
      <c r="G163" s="384" t="s">
        <v>151</v>
      </c>
      <c r="H163" s="374">
        <v>1705.1811648249932</v>
      </c>
      <c r="I163" s="347">
        <v>7843.41</v>
      </c>
      <c r="J163" s="348">
        <v>13374435</v>
      </c>
      <c r="K163" s="323"/>
    </row>
    <row r="164" spans="2:11">
      <c r="B164" s="365" t="s">
        <v>378</v>
      </c>
      <c r="C164" s="351" t="s">
        <v>151</v>
      </c>
      <c r="D164" s="376">
        <v>624326.13983889192</v>
      </c>
      <c r="E164" s="385">
        <f>+E163</f>
        <v>6575.71</v>
      </c>
      <c r="F164" s="353">
        <f>+D164*E164</f>
        <v>4105387641</v>
      </c>
      <c r="G164" s="238"/>
      <c r="H164" s="355"/>
      <c r="I164" s="355"/>
      <c r="J164" s="366"/>
      <c r="K164" s="323"/>
    </row>
    <row r="165" spans="2:11">
      <c r="B165" s="31" t="s">
        <v>265</v>
      </c>
      <c r="C165" s="31"/>
      <c r="D165" s="367">
        <f>SUM(D162:D164)</f>
        <v>694123.78967442294</v>
      </c>
      <c r="E165" s="31"/>
      <c r="F165" s="31"/>
      <c r="H165" s="367">
        <f>SUM(H163:H164)</f>
        <v>1705.1811648249932</v>
      </c>
      <c r="I165" s="323"/>
      <c r="J165" s="323"/>
      <c r="K165" s="323"/>
    </row>
    <row r="166" spans="2:11">
      <c r="B166" s="49" t="s">
        <v>266</v>
      </c>
      <c r="C166" s="49"/>
      <c r="D166" s="50">
        <f>+D160-D165</f>
        <v>1237841.8847546501</v>
      </c>
      <c r="E166" s="49"/>
      <c r="F166" s="49"/>
      <c r="H166" s="50">
        <f>+H160-H165</f>
        <v>1889313.338538921</v>
      </c>
      <c r="I166" s="323"/>
      <c r="J166" s="323"/>
      <c r="K166" s="323"/>
    </row>
    <row r="167" spans="2:11">
      <c r="B167" s="49"/>
      <c r="C167" s="49"/>
      <c r="D167" s="50"/>
      <c r="E167" s="49"/>
      <c r="F167" s="49"/>
    </row>
    <row r="168" spans="2:11">
      <c r="B168" s="482" t="s">
        <v>245</v>
      </c>
      <c r="C168" s="482"/>
      <c r="D168" s="482"/>
      <c r="E168" s="482"/>
      <c r="F168" s="482"/>
    </row>
    <row r="170" spans="2:11" ht="45">
      <c r="B170" s="47" t="s">
        <v>154</v>
      </c>
      <c r="C170" s="47" t="s">
        <v>410</v>
      </c>
      <c r="D170" s="47" t="s">
        <v>408</v>
      </c>
      <c r="E170" s="47" t="s">
        <v>409</v>
      </c>
      <c r="F170" s="47" t="s">
        <v>456</v>
      </c>
    </row>
    <row r="171" spans="2:11" ht="30">
      <c r="B171" s="51" t="s">
        <v>155</v>
      </c>
      <c r="C171" s="52">
        <v>6575.71</v>
      </c>
      <c r="D171" s="53">
        <v>711405571</v>
      </c>
      <c r="E171" s="52">
        <v>7812.22</v>
      </c>
      <c r="F171" s="53">
        <v>1367957029</v>
      </c>
    </row>
    <row r="172" spans="2:11" ht="30">
      <c r="B172" s="51" t="s">
        <v>156</v>
      </c>
      <c r="C172" s="52">
        <v>6575.71</v>
      </c>
      <c r="D172" s="53">
        <v>552179118</v>
      </c>
      <c r="E172" s="52">
        <v>7843.41</v>
      </c>
      <c r="F172" s="53">
        <v>62045816</v>
      </c>
    </row>
    <row r="173" spans="2:11" ht="30">
      <c r="B173" s="51" t="s">
        <v>157</v>
      </c>
      <c r="C173" s="52">
        <v>6575.71</v>
      </c>
      <c r="D173" s="53">
        <v>2736412309</v>
      </c>
      <c r="E173" s="52">
        <v>7812.22</v>
      </c>
      <c r="F173" s="53">
        <v>172699504</v>
      </c>
    </row>
    <row r="174" spans="2:11" ht="30">
      <c r="B174" s="51" t="s">
        <v>158</v>
      </c>
      <c r="C174" s="52">
        <v>6575.71</v>
      </c>
      <c r="D174" s="53">
        <v>274289441</v>
      </c>
      <c r="E174" s="52">
        <v>7843.41</v>
      </c>
      <c r="F174" s="53">
        <v>37577532</v>
      </c>
    </row>
    <row r="176" spans="2:11">
      <c r="B176" s="49" t="s">
        <v>267</v>
      </c>
      <c r="C176" s="49"/>
      <c r="D176" s="421">
        <f>SUM(D171:D172)-SUM(D173:D175)</f>
        <v>-1747117061</v>
      </c>
      <c r="E176" s="49"/>
      <c r="F176" s="54">
        <f>SUM(F171:F172)-SUM(F173:F175)</f>
        <v>1219725809</v>
      </c>
    </row>
    <row r="178" spans="2:6">
      <c r="B178" s="482" t="s">
        <v>159</v>
      </c>
      <c r="C178" s="482"/>
      <c r="D178" s="482"/>
      <c r="E178" s="482"/>
      <c r="F178" s="482"/>
    </row>
    <row r="180" spans="2:6">
      <c r="B180" s="483" t="s">
        <v>279</v>
      </c>
      <c r="C180" s="483"/>
      <c r="D180" s="483"/>
      <c r="E180" s="483"/>
      <c r="F180" s="483"/>
    </row>
    <row r="182" spans="2:6">
      <c r="B182" s="55" t="s">
        <v>160</v>
      </c>
      <c r="C182" s="226">
        <f>+EEPN!K7</f>
        <v>46022</v>
      </c>
      <c r="D182" s="226">
        <f>+EEPN!L7</f>
        <v>45657</v>
      </c>
    </row>
    <row r="183" spans="2:6">
      <c r="B183" s="228" t="s">
        <v>161</v>
      </c>
      <c r="C183" s="56"/>
      <c r="D183" s="229"/>
    </row>
    <row r="184" spans="2:6">
      <c r="B184" s="75" t="s">
        <v>250</v>
      </c>
      <c r="C184" s="58">
        <v>404858897</v>
      </c>
      <c r="D184" s="230">
        <v>436159686</v>
      </c>
    </row>
    <row r="185" spans="2:6">
      <c r="B185" s="75" t="s">
        <v>289</v>
      </c>
      <c r="C185" s="58">
        <v>7204186</v>
      </c>
      <c r="D185" s="230">
        <v>20182871</v>
      </c>
    </row>
    <row r="186" spans="2:6">
      <c r="B186" s="75" t="s">
        <v>369</v>
      </c>
      <c r="C186" s="58">
        <v>5000000</v>
      </c>
      <c r="D186" s="230">
        <v>0</v>
      </c>
    </row>
    <row r="187" spans="2:6">
      <c r="B187" s="75" t="s">
        <v>313</v>
      </c>
      <c r="C187" s="58">
        <v>0</v>
      </c>
      <c r="D187" s="230">
        <v>4780000</v>
      </c>
    </row>
    <row r="188" spans="2:6">
      <c r="B188" s="231" t="s">
        <v>162</v>
      </c>
      <c r="C188" s="58"/>
      <c r="D188" s="230"/>
    </row>
    <row r="189" spans="2:6">
      <c r="B189" s="75" t="s">
        <v>251</v>
      </c>
      <c r="C189" s="58">
        <v>1449910519</v>
      </c>
      <c r="D189" s="230">
        <v>731906814</v>
      </c>
    </row>
    <row r="190" spans="2:6">
      <c r="B190" s="75" t="s">
        <v>369</v>
      </c>
      <c r="C190" s="58">
        <v>32878550</v>
      </c>
      <c r="D190" s="230">
        <v>0</v>
      </c>
    </row>
    <row r="191" spans="2:6">
      <c r="B191" s="75" t="s">
        <v>260</v>
      </c>
      <c r="C191" s="58">
        <v>15367434</v>
      </c>
      <c r="D191" s="230">
        <v>39061100</v>
      </c>
    </row>
    <row r="192" spans="2:6">
      <c r="B192" s="232" t="s">
        <v>313</v>
      </c>
      <c r="C192" s="59">
        <v>0</v>
      </c>
      <c r="D192" s="233">
        <v>11663644</v>
      </c>
    </row>
    <row r="193" spans="2:6" ht="15.75" thickBot="1">
      <c r="B193" s="227" t="s">
        <v>163</v>
      </c>
      <c r="C193" s="60">
        <f>SUM(C183:C192)</f>
        <v>1915219586</v>
      </c>
      <c r="D193" s="60">
        <f>SUM(D183:D192)</f>
        <v>1243754115</v>
      </c>
    </row>
    <row r="194" spans="2:6" ht="15.75" thickTop="1"/>
    <row r="195" spans="2:6">
      <c r="B195" s="482" t="s">
        <v>280</v>
      </c>
      <c r="C195" s="482"/>
      <c r="D195" s="482"/>
      <c r="E195" s="482"/>
      <c r="F195" s="482"/>
    </row>
    <row r="197" spans="2:6">
      <c r="B197" s="61" t="s">
        <v>164</v>
      </c>
      <c r="C197" s="62" t="s">
        <v>74</v>
      </c>
      <c r="D197" s="46">
        <f>+C182</f>
        <v>46022</v>
      </c>
      <c r="E197" s="46">
        <f>+D182</f>
        <v>45657</v>
      </c>
    </row>
    <row r="198" spans="2:6">
      <c r="B198" s="65" t="s">
        <v>165</v>
      </c>
      <c r="C198" s="65"/>
      <c r="D198" s="64"/>
      <c r="E198" s="66"/>
      <c r="F198" s="107"/>
    </row>
    <row r="199" spans="2:6">
      <c r="B199" s="57" t="s">
        <v>253</v>
      </c>
      <c r="C199" s="57" t="s">
        <v>166</v>
      </c>
      <c r="D199" s="67">
        <v>1194503532</v>
      </c>
      <c r="E199" s="68">
        <v>1091261234</v>
      </c>
    </row>
    <row r="200" spans="2:6">
      <c r="B200" s="57" t="s">
        <v>256</v>
      </c>
      <c r="C200" s="57" t="s">
        <v>166</v>
      </c>
      <c r="D200" s="67">
        <v>784128692</v>
      </c>
      <c r="E200" s="68">
        <v>661141772</v>
      </c>
    </row>
    <row r="201" spans="2:6">
      <c r="B201" s="57" t="s">
        <v>254</v>
      </c>
      <c r="C201" s="57" t="s">
        <v>166</v>
      </c>
      <c r="D201" s="68">
        <v>718811497</v>
      </c>
      <c r="E201" s="68">
        <v>768456734</v>
      </c>
    </row>
    <row r="202" spans="2:6">
      <c r="B202" s="57" t="s">
        <v>412</v>
      </c>
      <c r="C202" s="57" t="s">
        <v>166</v>
      </c>
      <c r="D202" s="67">
        <v>672762113</v>
      </c>
      <c r="E202" s="68">
        <v>0</v>
      </c>
    </row>
    <row r="203" spans="2:6">
      <c r="B203" s="57" t="s">
        <v>257</v>
      </c>
      <c r="C203" s="57" t="s">
        <v>166</v>
      </c>
      <c r="D203" s="67">
        <v>106045552</v>
      </c>
      <c r="E203" s="68">
        <v>58415624</v>
      </c>
    </row>
    <row r="204" spans="2:6">
      <c r="B204" s="57" t="s">
        <v>255</v>
      </c>
      <c r="C204" s="57" t="s">
        <v>166</v>
      </c>
      <c r="D204" s="67">
        <v>99940652</v>
      </c>
      <c r="E204" s="68">
        <v>71455173</v>
      </c>
    </row>
    <row r="205" spans="2:6">
      <c r="B205" s="57" t="s">
        <v>252</v>
      </c>
      <c r="C205" s="57" t="s">
        <v>166</v>
      </c>
      <c r="D205" s="250">
        <v>73740140</v>
      </c>
      <c r="E205" s="68">
        <v>81353759</v>
      </c>
    </row>
    <row r="206" spans="2:6">
      <c r="B206" s="57" t="s">
        <v>349</v>
      </c>
      <c r="C206" s="57" t="s">
        <v>166</v>
      </c>
      <c r="D206" s="67">
        <v>43729145</v>
      </c>
      <c r="E206" s="68">
        <v>40463342</v>
      </c>
    </row>
    <row r="207" spans="2:6">
      <c r="B207" s="69" t="s">
        <v>167</v>
      </c>
      <c r="C207" s="69"/>
      <c r="D207" s="70"/>
      <c r="E207" s="71"/>
      <c r="F207" s="107"/>
    </row>
    <row r="208" spans="2:6">
      <c r="B208" s="57" t="s">
        <v>364</v>
      </c>
      <c r="C208" s="57" t="s">
        <v>170</v>
      </c>
      <c r="D208" s="67">
        <v>601939420</v>
      </c>
      <c r="E208" s="68">
        <v>0</v>
      </c>
    </row>
    <row r="209" spans="2:7">
      <c r="B209" s="57" t="s">
        <v>323</v>
      </c>
      <c r="C209" s="57" t="s">
        <v>258</v>
      </c>
      <c r="D209" s="67">
        <v>555275003</v>
      </c>
      <c r="E209" s="68">
        <v>252349756</v>
      </c>
    </row>
    <row r="210" spans="2:7">
      <c r="B210" s="57" t="s">
        <v>169</v>
      </c>
      <c r="C210" s="57" t="s">
        <v>170</v>
      </c>
      <c r="D210" s="67">
        <v>164380129</v>
      </c>
      <c r="E210" s="68">
        <v>71096333</v>
      </c>
    </row>
    <row r="211" spans="2:7">
      <c r="B211" s="57" t="s">
        <v>168</v>
      </c>
      <c r="C211" s="57" t="s">
        <v>290</v>
      </c>
      <c r="D211" s="67">
        <v>129384300</v>
      </c>
      <c r="E211" s="68">
        <v>61078334</v>
      </c>
    </row>
    <row r="212" spans="2:7">
      <c r="B212" s="57" t="s">
        <v>261</v>
      </c>
      <c r="C212" s="57" t="s">
        <v>170</v>
      </c>
      <c r="D212" s="67">
        <v>45931478</v>
      </c>
      <c r="E212" s="68">
        <v>24189781</v>
      </c>
    </row>
    <row r="213" spans="2:7">
      <c r="B213" s="69" t="s">
        <v>332</v>
      </c>
      <c r="C213" s="57"/>
      <c r="D213" s="67"/>
      <c r="E213" s="68"/>
    </row>
    <row r="214" spans="2:7">
      <c r="B214" s="57"/>
      <c r="C214" s="57"/>
      <c r="D214" s="67"/>
      <c r="E214" s="68"/>
    </row>
    <row r="215" spans="2:7" ht="15.75" thickBot="1">
      <c r="B215" s="73" t="s">
        <v>171</v>
      </c>
      <c r="C215" s="73"/>
      <c r="D215" s="74">
        <f>SUM(D199:D213)</f>
        <v>5190571653</v>
      </c>
      <c r="E215" s="74">
        <f>SUM(E199:E213)</f>
        <v>3181261842</v>
      </c>
      <c r="F215" s="107"/>
    </row>
    <row r="216" spans="2:7" ht="15.75" thickTop="1"/>
    <row r="217" spans="2:7">
      <c r="B217" s="483" t="s">
        <v>281</v>
      </c>
      <c r="C217" s="483"/>
      <c r="D217" s="483"/>
      <c r="E217" s="483"/>
      <c r="F217" s="483"/>
    </row>
    <row r="219" spans="2:7">
      <c r="B219" s="63" t="s">
        <v>154</v>
      </c>
      <c r="C219" s="63" t="s">
        <v>160</v>
      </c>
      <c r="D219" s="226">
        <f>+D197</f>
        <v>46022</v>
      </c>
      <c r="E219" s="226">
        <f>+E197</f>
        <v>45657</v>
      </c>
    </row>
    <row r="220" spans="2:7">
      <c r="B220" s="387" t="s">
        <v>392</v>
      </c>
      <c r="C220" s="388" t="s">
        <v>173</v>
      </c>
      <c r="D220" s="275">
        <v>842863173</v>
      </c>
      <c r="E220" s="397">
        <v>0</v>
      </c>
    </row>
    <row r="221" spans="2:7">
      <c r="B221" s="75" t="s">
        <v>394</v>
      </c>
      <c r="C221" s="57" t="s">
        <v>173</v>
      </c>
      <c r="D221" s="89">
        <v>319220141</v>
      </c>
      <c r="E221" s="386">
        <v>0</v>
      </c>
    </row>
    <row r="222" spans="2:7">
      <c r="B222" s="273" t="s">
        <v>170</v>
      </c>
      <c r="C222" s="274" t="s">
        <v>153</v>
      </c>
      <c r="D222" s="48">
        <v>110550429</v>
      </c>
      <c r="E222" s="328">
        <v>91318997</v>
      </c>
    </row>
    <row r="223" spans="2:7">
      <c r="B223" s="75" t="s">
        <v>174</v>
      </c>
      <c r="C223" s="57" t="s">
        <v>175</v>
      </c>
      <c r="D223" s="89">
        <v>41626453</v>
      </c>
      <c r="E223" s="245">
        <v>36398597</v>
      </c>
      <c r="G223" s="19"/>
    </row>
    <row r="224" spans="2:7">
      <c r="B224" s="75" t="s">
        <v>393</v>
      </c>
      <c r="C224" s="57" t="s">
        <v>173</v>
      </c>
      <c r="D224" s="89">
        <v>3126818</v>
      </c>
      <c r="E224" s="386">
        <v>0</v>
      </c>
    </row>
    <row r="225" spans="2:8">
      <c r="B225" s="75" t="s">
        <v>404</v>
      </c>
      <c r="C225" s="57" t="s">
        <v>333</v>
      </c>
      <c r="D225" s="68">
        <v>1117570</v>
      </c>
      <c r="E225" s="245">
        <v>910550</v>
      </c>
    </row>
    <row r="226" spans="2:8">
      <c r="B226" s="75" t="s">
        <v>395</v>
      </c>
      <c r="C226" s="57" t="s">
        <v>173</v>
      </c>
      <c r="D226" s="89">
        <v>0</v>
      </c>
      <c r="E226" s="386">
        <v>490821854</v>
      </c>
    </row>
    <row r="227" spans="2:8">
      <c r="B227" s="232" t="s">
        <v>172</v>
      </c>
      <c r="C227" s="247" t="s">
        <v>290</v>
      </c>
      <c r="D227" s="390">
        <v>0</v>
      </c>
      <c r="E227" s="246">
        <v>29743420</v>
      </c>
    </row>
    <row r="228" spans="2:8" ht="15.75" thickBot="1">
      <c r="B228" s="242" t="s">
        <v>163</v>
      </c>
      <c r="C228" s="243"/>
      <c r="D228" s="244">
        <f>SUM(D220:D227)</f>
        <v>1318504584</v>
      </c>
      <c r="E228" s="244">
        <f>SUM(E220:E227)</f>
        <v>649193418</v>
      </c>
    </row>
    <row r="229" spans="2:8" ht="15.75" thickTop="1"/>
    <row r="230" spans="2:8">
      <c r="B230" s="31" t="s">
        <v>468</v>
      </c>
    </row>
    <row r="232" spans="2:8">
      <c r="B232" s="73" t="s">
        <v>160</v>
      </c>
      <c r="C232" s="73" t="s">
        <v>154</v>
      </c>
      <c r="D232" s="46">
        <f>+D219</f>
        <v>46022</v>
      </c>
      <c r="E232" s="46">
        <f>+E219</f>
        <v>45657</v>
      </c>
    </row>
    <row r="233" spans="2:8">
      <c r="B233" s="237" t="s">
        <v>319</v>
      </c>
      <c r="C233" s="167" t="s">
        <v>350</v>
      </c>
      <c r="D233" s="249">
        <v>21322991640</v>
      </c>
      <c r="E233" s="168">
        <v>11410790374</v>
      </c>
    </row>
    <row r="234" spans="2:8" ht="15.75" thickBot="1">
      <c r="B234" s="248" t="s">
        <v>163</v>
      </c>
      <c r="C234" s="167"/>
      <c r="D234" s="244">
        <f>+D233</f>
        <v>21322991640</v>
      </c>
      <c r="E234" s="244">
        <v>11410790374</v>
      </c>
    </row>
    <row r="235" spans="2:8" ht="15.75" thickTop="1">
      <c r="B235" s="31"/>
      <c r="D235" s="31"/>
    </row>
    <row r="236" spans="2:8">
      <c r="B236" s="482" t="s">
        <v>464</v>
      </c>
      <c r="C236" s="482"/>
      <c r="D236" s="482"/>
      <c r="E236" s="482"/>
      <c r="F236" s="482"/>
    </row>
    <row r="237" spans="2:8" ht="127.5" customHeight="1">
      <c r="B237" s="463" t="s">
        <v>466</v>
      </c>
      <c r="C237" s="463"/>
      <c r="D237" s="463"/>
      <c r="E237" s="463"/>
      <c r="F237" s="463"/>
      <c r="G237" s="463"/>
      <c r="H237" s="463"/>
    </row>
    <row r="238" spans="2:8">
      <c r="B238" s="31"/>
      <c r="D238" s="31"/>
    </row>
    <row r="239" spans="2:8">
      <c r="B239" s="482" t="s">
        <v>282</v>
      </c>
      <c r="C239" s="482"/>
      <c r="D239" s="482"/>
      <c r="E239" s="482"/>
      <c r="F239" s="482"/>
    </row>
    <row r="241" spans="2:6">
      <c r="B241" s="61" t="s">
        <v>154</v>
      </c>
      <c r="C241" s="46">
        <f>+ER!D7</f>
        <v>46022</v>
      </c>
      <c r="D241" s="46">
        <f>+ER!E7</f>
        <v>45657</v>
      </c>
      <c r="E241" s="86"/>
      <c r="F241" s="86"/>
    </row>
    <row r="242" spans="2:6">
      <c r="B242" s="87" t="s">
        <v>77</v>
      </c>
      <c r="C242" s="88">
        <f>+C243+C244</f>
        <v>33898133458</v>
      </c>
      <c r="D242" s="88">
        <f>+D243+D244</f>
        <v>27346761214</v>
      </c>
      <c r="E242" s="86"/>
      <c r="F242" s="276"/>
    </row>
    <row r="243" spans="2:6">
      <c r="B243" s="57" t="s">
        <v>183</v>
      </c>
      <c r="C243" s="68">
        <v>42965947772</v>
      </c>
      <c r="D243" s="68">
        <v>32229409606</v>
      </c>
      <c r="E243" s="86"/>
      <c r="F243" s="86"/>
    </row>
    <row r="244" spans="2:6">
      <c r="B244" s="57" t="s">
        <v>184</v>
      </c>
      <c r="C244" s="422">
        <v>-9067814314</v>
      </c>
      <c r="D244" s="422">
        <v>-4882648392</v>
      </c>
      <c r="E244" s="86"/>
      <c r="F244" s="86"/>
    </row>
    <row r="245" spans="2:6">
      <c r="B245" s="69" t="s">
        <v>78</v>
      </c>
      <c r="C245" s="71">
        <f>+SUM(C246:C248)</f>
        <v>4183142331</v>
      </c>
      <c r="D245" s="71">
        <f>+SUM(D246:D248)</f>
        <v>2432035606</v>
      </c>
      <c r="E245" s="86"/>
      <c r="F245" s="86"/>
    </row>
    <row r="246" spans="2:6">
      <c r="B246" s="38" t="s">
        <v>460</v>
      </c>
      <c r="C246" s="68">
        <v>2658700167</v>
      </c>
      <c r="D246" s="68">
        <v>1677896829</v>
      </c>
      <c r="E246" s="86"/>
      <c r="F246" s="86"/>
    </row>
    <row r="247" spans="2:6">
      <c r="B247" s="57" t="s">
        <v>259</v>
      </c>
      <c r="C247" s="68">
        <v>1213457720</v>
      </c>
      <c r="D247" s="68">
        <v>432505775</v>
      </c>
      <c r="E247" s="86"/>
      <c r="F247" s="86"/>
    </row>
    <row r="248" spans="2:6">
      <c r="B248" s="57" t="s">
        <v>262</v>
      </c>
      <c r="C248" s="68">
        <v>310984444</v>
      </c>
      <c r="D248" s="68">
        <v>321633002</v>
      </c>
      <c r="E248" s="86"/>
      <c r="F248" s="86"/>
    </row>
    <row r="249" spans="2:6">
      <c r="B249" s="69" t="s">
        <v>80</v>
      </c>
      <c r="C249" s="71">
        <f>SUM(C250:C252)</f>
        <v>172117364</v>
      </c>
      <c r="D249" s="71">
        <f>SUM(D250:D252)</f>
        <v>1365118947</v>
      </c>
      <c r="E249" s="86"/>
      <c r="F249" s="86"/>
    </row>
    <row r="250" spans="2:6">
      <c r="B250" s="57" t="s">
        <v>80</v>
      </c>
      <c r="C250" s="68">
        <v>169772142</v>
      </c>
      <c r="D250" s="68">
        <v>169193049</v>
      </c>
      <c r="E250" s="86"/>
      <c r="F250" s="86"/>
    </row>
    <row r="251" spans="2:6">
      <c r="B251" s="57" t="s">
        <v>186</v>
      </c>
      <c r="C251" s="68">
        <v>2345222</v>
      </c>
      <c r="D251" s="68">
        <v>1996845</v>
      </c>
      <c r="E251" s="86"/>
      <c r="F251" s="86"/>
    </row>
    <row r="252" spans="2:6">
      <c r="B252" s="57" t="s">
        <v>185</v>
      </c>
      <c r="C252" s="68">
        <v>0</v>
      </c>
      <c r="D252" s="68">
        <v>1193929053</v>
      </c>
      <c r="E252" s="86"/>
      <c r="F252" s="86"/>
    </row>
    <row r="253" spans="2:6" ht="15.75" thickBot="1">
      <c r="B253" s="61" t="s">
        <v>163</v>
      </c>
      <c r="C253" s="389">
        <f>+C242++C245+C249</f>
        <v>38253393153</v>
      </c>
      <c r="D253" s="389">
        <f>+D242++D245+D249</f>
        <v>31143915767</v>
      </c>
      <c r="E253" s="86"/>
      <c r="F253" s="86"/>
    </row>
    <row r="254" spans="2:6" ht="15.75" thickTop="1">
      <c r="E254" s="86"/>
      <c r="F254" s="86"/>
    </row>
    <row r="255" spans="2:6">
      <c r="B255" s="44" t="s">
        <v>283</v>
      </c>
      <c r="C255" s="44"/>
      <c r="D255" s="44"/>
    </row>
    <row r="257" spans="2:5">
      <c r="B257" s="61" t="s">
        <v>154</v>
      </c>
      <c r="C257" s="46">
        <f>+C241</f>
        <v>46022</v>
      </c>
      <c r="D257" s="226">
        <f>+D241</f>
        <v>45657</v>
      </c>
    </row>
    <row r="258" spans="2:5">
      <c r="B258" s="87" t="s">
        <v>187</v>
      </c>
      <c r="C258" s="90">
        <f>+SUM(C259:C260)</f>
        <v>365026938</v>
      </c>
      <c r="D258" s="88">
        <f>+SUM(D259:D260)</f>
        <v>686748920</v>
      </c>
      <c r="E258" s="107"/>
    </row>
    <row r="259" spans="2:5">
      <c r="B259" s="57" t="s">
        <v>188</v>
      </c>
      <c r="C259" s="72">
        <v>339991044</v>
      </c>
      <c r="D259" s="68">
        <v>663349680</v>
      </c>
      <c r="E259" s="107"/>
    </row>
    <row r="260" spans="2:5">
      <c r="B260" s="57" t="s">
        <v>189</v>
      </c>
      <c r="C260" s="72">
        <v>25035894</v>
      </c>
      <c r="D260" s="68">
        <v>23399240</v>
      </c>
      <c r="E260" s="107"/>
    </row>
    <row r="261" spans="2:5">
      <c r="B261" s="69" t="s">
        <v>84</v>
      </c>
      <c r="C261" s="91">
        <f>SUM(C262:C269)</f>
        <v>9893098077</v>
      </c>
      <c r="D261" s="71">
        <f>SUM(D262:D269)</f>
        <v>5924624436</v>
      </c>
      <c r="E261" s="107"/>
    </row>
    <row r="262" spans="2:5">
      <c r="B262" s="38" t="s">
        <v>191</v>
      </c>
      <c r="C262" s="72">
        <v>4335605884</v>
      </c>
      <c r="D262" s="68">
        <v>1875884299</v>
      </c>
      <c r="E262" s="107"/>
    </row>
    <row r="263" spans="2:5">
      <c r="B263" s="38" t="s">
        <v>192</v>
      </c>
      <c r="C263" s="72">
        <v>2586345648</v>
      </c>
      <c r="D263" s="68">
        <v>2013782092</v>
      </c>
      <c r="E263" s="107"/>
    </row>
    <row r="264" spans="2:5">
      <c r="B264" s="38" t="s">
        <v>190</v>
      </c>
      <c r="C264" s="72">
        <v>1756821652</v>
      </c>
      <c r="D264" s="68">
        <v>1523641554</v>
      </c>
      <c r="E264" s="107"/>
    </row>
    <row r="265" spans="2:5">
      <c r="B265" s="38" t="s">
        <v>193</v>
      </c>
      <c r="C265" s="72">
        <v>784361808</v>
      </c>
      <c r="D265" s="68">
        <v>413304328</v>
      </c>
      <c r="E265" s="107"/>
    </row>
    <row r="266" spans="2:5">
      <c r="B266" s="38" t="s">
        <v>194</v>
      </c>
      <c r="C266" s="72">
        <v>266889986</v>
      </c>
      <c r="D266" s="68">
        <v>46316232</v>
      </c>
      <c r="E266" s="107"/>
    </row>
    <row r="267" spans="2:5">
      <c r="B267" s="38" t="s">
        <v>195</v>
      </c>
      <c r="C267" s="72">
        <v>154960527</v>
      </c>
      <c r="D267" s="68">
        <v>39520855</v>
      </c>
      <c r="E267" s="107"/>
    </row>
    <row r="268" spans="2:5">
      <c r="B268" s="38" t="s">
        <v>196</v>
      </c>
      <c r="C268" s="72">
        <v>4238000</v>
      </c>
      <c r="D268" s="68">
        <v>4082346</v>
      </c>
      <c r="E268" s="107"/>
    </row>
    <row r="269" spans="2:5">
      <c r="B269" s="38" t="s">
        <v>403</v>
      </c>
      <c r="C269" s="72">
        <v>3874572</v>
      </c>
      <c r="D269" s="68">
        <v>8092730</v>
      </c>
      <c r="E269" s="107"/>
    </row>
    <row r="270" spans="2:5">
      <c r="B270" s="69" t="s">
        <v>85</v>
      </c>
      <c r="C270" s="395">
        <f>SUM(C271:C272)</f>
        <v>21051959</v>
      </c>
      <c r="D270" s="92">
        <f>SUM(D271:D272)</f>
        <v>1587373</v>
      </c>
    </row>
    <row r="271" spans="2:5">
      <c r="B271" s="57" t="s">
        <v>198</v>
      </c>
      <c r="C271" s="391">
        <v>19716186</v>
      </c>
      <c r="D271" s="392">
        <v>500000</v>
      </c>
    </row>
    <row r="272" spans="2:5">
      <c r="B272" s="38" t="s">
        <v>197</v>
      </c>
      <c r="C272" s="93">
        <v>1335773</v>
      </c>
      <c r="D272" s="89">
        <v>1087373</v>
      </c>
    </row>
    <row r="273" spans="2:6">
      <c r="B273" s="94" t="s">
        <v>86</v>
      </c>
      <c r="C273" s="91">
        <f>SUM(C274:C275)</f>
        <v>1700722037</v>
      </c>
      <c r="D273" s="71">
        <f>SUM(D274:D275)</f>
        <v>158480084</v>
      </c>
    </row>
    <row r="274" spans="2:6">
      <c r="B274" s="38" t="s">
        <v>199</v>
      </c>
      <c r="C274" s="72">
        <v>1690935328</v>
      </c>
      <c r="D274" s="68">
        <v>96785494</v>
      </c>
    </row>
    <row r="275" spans="2:6">
      <c r="B275" s="38" t="s">
        <v>263</v>
      </c>
      <c r="C275" s="72">
        <v>9786709</v>
      </c>
      <c r="D275" s="68">
        <v>61694590</v>
      </c>
      <c r="E275" s="107"/>
    </row>
    <row r="276" spans="2:6">
      <c r="B276" s="69" t="s">
        <v>87</v>
      </c>
      <c r="C276" s="91">
        <f>+C277</f>
        <v>1747117061</v>
      </c>
      <c r="D276" s="71">
        <f>+D277</f>
        <v>0</v>
      </c>
    </row>
    <row r="277" spans="2:6">
      <c r="B277" s="247" t="s">
        <v>185</v>
      </c>
      <c r="C277" s="272">
        <v>1747117061</v>
      </c>
      <c r="D277" s="95">
        <v>0</v>
      </c>
    </row>
    <row r="278" spans="2:6">
      <c r="B278" s="61" t="s">
        <v>163</v>
      </c>
      <c r="C278" s="378">
        <f>+C258+C261+C270+C273+C276</f>
        <v>13727016072</v>
      </c>
      <c r="D278" s="378">
        <f>+D258+D261+D270+D273+D276</f>
        <v>6771440813</v>
      </c>
      <c r="E278" s="43"/>
      <c r="F278" s="12"/>
    </row>
    <row r="279" spans="2:6">
      <c r="E279" s="44"/>
    </row>
    <row r="280" spans="2:6">
      <c r="B280" s="480" t="s">
        <v>463</v>
      </c>
      <c r="C280" s="480"/>
      <c r="D280" s="480"/>
      <c r="E280" s="480"/>
      <c r="F280" s="480"/>
    </row>
    <row r="282" spans="2:6">
      <c r="B282" s="76" t="s">
        <v>154</v>
      </c>
      <c r="C282" s="77" t="s">
        <v>176</v>
      </c>
      <c r="D282" s="76" t="s">
        <v>177</v>
      </c>
      <c r="E282" s="7" t="s">
        <v>178</v>
      </c>
      <c r="F282" s="7" t="s">
        <v>179</v>
      </c>
    </row>
    <row r="283" spans="2:6">
      <c r="B283" s="78" t="s">
        <v>180</v>
      </c>
      <c r="C283" s="423">
        <v>22000000000</v>
      </c>
      <c r="D283" s="424">
        <v>3000000000</v>
      </c>
      <c r="E283" s="425">
        <v>0</v>
      </c>
      <c r="F283" s="426">
        <f>+SUM(C283:E283)</f>
        <v>25000000000</v>
      </c>
    </row>
    <row r="284" spans="2:6">
      <c r="B284" s="80" t="s">
        <v>133</v>
      </c>
      <c r="C284" s="427">
        <v>0</v>
      </c>
      <c r="D284" s="428">
        <v>3000000000</v>
      </c>
      <c r="E284" s="429">
        <v>-3000000000</v>
      </c>
      <c r="F284" s="430">
        <f t="shared" ref="F284:F288" si="0">+SUM(C284:E284)</f>
        <v>0</v>
      </c>
    </row>
    <row r="285" spans="2:6">
      <c r="B285" s="80" t="s">
        <v>181</v>
      </c>
      <c r="C285" s="431">
        <v>1776161524</v>
      </c>
      <c r="D285" s="428">
        <v>361456262</v>
      </c>
      <c r="E285" s="429">
        <v>0</v>
      </c>
      <c r="F285" s="430">
        <f t="shared" si="0"/>
        <v>2137617786</v>
      </c>
    </row>
    <row r="286" spans="2:6">
      <c r="B286" s="80" t="s">
        <v>112</v>
      </c>
      <c r="C286" s="431"/>
      <c r="D286" s="428">
        <v>3867668981.3333402</v>
      </c>
      <c r="E286" s="429">
        <v>-3867668981.3333397</v>
      </c>
      <c r="F286" s="430">
        <f t="shared" si="0"/>
        <v>0</v>
      </c>
    </row>
    <row r="287" spans="2:6">
      <c r="B287" s="81" t="s">
        <v>182</v>
      </c>
      <c r="C287" s="432">
        <v>0</v>
      </c>
      <c r="D287" s="430">
        <v>7229125243.3333397</v>
      </c>
      <c r="E287" s="429">
        <v>-7229125243.3333397</v>
      </c>
      <c r="F287" s="430">
        <f t="shared" si="0"/>
        <v>0</v>
      </c>
    </row>
    <row r="288" spans="2:6">
      <c r="B288" s="83" t="s">
        <v>69</v>
      </c>
      <c r="C288" s="433">
        <v>7229125243.3333359</v>
      </c>
      <c r="D288" s="434">
        <v>4064772374</v>
      </c>
      <c r="E288" s="435">
        <v>-7229125243.3333359</v>
      </c>
      <c r="F288" s="434">
        <f t="shared" si="0"/>
        <v>4064772374</v>
      </c>
    </row>
    <row r="289" spans="2:6">
      <c r="B289" s="85" t="s">
        <v>163</v>
      </c>
      <c r="C289" s="436">
        <f>SUM(C283:C288)</f>
        <v>31005286767.333336</v>
      </c>
      <c r="D289" s="436">
        <f>SUM(D283:D288)</f>
        <v>21523022860.666679</v>
      </c>
      <c r="E289" s="436">
        <f>SUM(E283:E288)</f>
        <v>-21325919468.000015</v>
      </c>
      <c r="F289" s="436">
        <f>+SUM(C289:E289)</f>
        <v>31202390160</v>
      </c>
    </row>
    <row r="291" spans="2:6">
      <c r="E291" s="44"/>
    </row>
    <row r="292" spans="2:6" ht="15" customHeight="1">
      <c r="B292" s="483" t="s">
        <v>200</v>
      </c>
      <c r="C292" s="483"/>
      <c r="D292" s="483"/>
      <c r="E292" s="12"/>
      <c r="F292" s="96"/>
    </row>
    <row r="293" spans="2:6">
      <c r="B293" s="44" t="s">
        <v>201</v>
      </c>
      <c r="C293" s="44"/>
      <c r="D293" s="44"/>
      <c r="F293" s="12"/>
    </row>
    <row r="294" spans="2:6" ht="15" customHeight="1">
      <c r="B294" s="463" t="s">
        <v>202</v>
      </c>
      <c r="C294" s="463"/>
      <c r="D294" s="463"/>
      <c r="E294" s="96"/>
    </row>
    <row r="295" spans="2:6">
      <c r="E295" s="12"/>
      <c r="F295" s="44"/>
    </row>
    <row r="296" spans="2:6">
      <c r="B296" s="96" t="s">
        <v>203</v>
      </c>
      <c r="C296" s="96"/>
      <c r="D296" s="96"/>
    </row>
    <row r="297" spans="2:6" ht="15" customHeight="1">
      <c r="B297" s="463" t="s">
        <v>204</v>
      </c>
      <c r="C297" s="463"/>
      <c r="D297" s="463"/>
      <c r="E297" s="463"/>
      <c r="F297" s="463"/>
    </row>
    <row r="299" spans="2:6" ht="15" customHeight="1">
      <c r="B299" s="482" t="s">
        <v>205</v>
      </c>
      <c r="C299" s="482"/>
      <c r="D299" s="44"/>
      <c r="E299" s="12"/>
      <c r="F299" s="44"/>
    </row>
    <row r="300" spans="2:6">
      <c r="F300" s="44"/>
    </row>
    <row r="301" spans="2:6" ht="15" customHeight="1">
      <c r="B301" s="463" t="s">
        <v>206</v>
      </c>
      <c r="C301" s="463"/>
      <c r="D301" s="463"/>
      <c r="E301" s="463"/>
      <c r="F301" s="463"/>
    </row>
    <row r="303" spans="2:6" ht="15" customHeight="1">
      <c r="B303" s="96" t="s">
        <v>207</v>
      </c>
      <c r="C303" s="44"/>
      <c r="D303" s="44"/>
      <c r="E303" s="12"/>
      <c r="F303" s="12"/>
    </row>
    <row r="304" spans="2:6">
      <c r="B304" s="44"/>
      <c r="C304" s="44"/>
      <c r="D304" s="44"/>
      <c r="E304" s="12"/>
      <c r="F304" s="12"/>
    </row>
    <row r="305" spans="1:9" ht="15" customHeight="1">
      <c r="B305" s="463" t="s">
        <v>208</v>
      </c>
      <c r="C305" s="463"/>
      <c r="D305" s="463"/>
      <c r="E305" s="463"/>
      <c r="F305" s="463"/>
    </row>
    <row r="306" spans="1:9">
      <c r="B306" s="463"/>
      <c r="C306" s="463"/>
      <c r="D306" s="463"/>
      <c r="E306" s="463"/>
      <c r="F306" s="463"/>
    </row>
    <row r="307" spans="1:9">
      <c r="B307" s="12"/>
      <c r="C307" s="12"/>
      <c r="D307" s="12"/>
      <c r="E307" s="12"/>
      <c r="F307" s="12"/>
    </row>
    <row r="308" spans="1:9">
      <c r="B308" s="44" t="s">
        <v>209</v>
      </c>
      <c r="C308" s="44"/>
      <c r="D308" s="44"/>
      <c r="E308" s="12"/>
      <c r="F308" s="12"/>
    </row>
    <row r="309" spans="1:9">
      <c r="E309" s="12"/>
      <c r="F309" s="12"/>
    </row>
    <row r="310" spans="1:9" ht="15" customHeight="1">
      <c r="B310" s="463" t="s">
        <v>210</v>
      </c>
      <c r="C310" s="463"/>
      <c r="D310" s="463"/>
      <c r="E310" s="463"/>
      <c r="F310" s="463"/>
    </row>
    <row r="311" spans="1:9">
      <c r="B311" s="463"/>
      <c r="C311" s="463"/>
      <c r="D311" s="463"/>
      <c r="E311" s="463"/>
      <c r="F311" s="463"/>
    </row>
    <row r="313" spans="1:9">
      <c r="A313" s="2"/>
      <c r="B313" s="151" t="s">
        <v>211</v>
      </c>
      <c r="C313" s="151"/>
      <c r="D313" s="151"/>
      <c r="E313" s="151"/>
      <c r="F313" s="151"/>
      <c r="G313" s="151"/>
      <c r="H313" s="151"/>
      <c r="I313" s="151"/>
    </row>
    <row r="314" spans="1:9">
      <c r="B314" s="150" t="s">
        <v>212</v>
      </c>
      <c r="C314" s="150"/>
      <c r="D314" s="150"/>
      <c r="E314" s="150"/>
      <c r="F314" s="150"/>
      <c r="G314" s="150"/>
      <c r="H314" s="150"/>
      <c r="I314" s="150"/>
    </row>
    <row r="315" spans="1:9">
      <c r="B315" s="152" t="s">
        <v>213</v>
      </c>
      <c r="C315" s="152"/>
      <c r="D315" s="152"/>
      <c r="E315" s="152"/>
      <c r="F315" s="152"/>
      <c r="G315" s="152"/>
      <c r="H315" s="152"/>
      <c r="I315" s="152"/>
    </row>
    <row r="316" spans="1:9">
      <c r="B316" s="30" t="s">
        <v>249</v>
      </c>
      <c r="C316" s="154"/>
      <c r="D316" s="154"/>
      <c r="E316" s="154"/>
      <c r="F316" s="154"/>
      <c r="G316" s="154"/>
      <c r="H316" s="154"/>
      <c r="I316" s="154"/>
    </row>
    <row r="317" spans="1:9">
      <c r="B317" s="1" t="s">
        <v>214</v>
      </c>
      <c r="C317" s="1" t="s">
        <v>248</v>
      </c>
      <c r="D317" s="30"/>
      <c r="E317" s="30"/>
      <c r="F317" s="30"/>
      <c r="G317" s="30"/>
      <c r="H317" s="30"/>
      <c r="I317" s="30"/>
    </row>
    <row r="318" spans="1:9">
      <c r="B318" s="1" t="s">
        <v>215</v>
      </c>
      <c r="C318" s="1" t="s">
        <v>371</v>
      </c>
      <c r="D318" s="30"/>
      <c r="E318" s="30"/>
      <c r="F318" s="30"/>
      <c r="G318" s="30"/>
      <c r="H318" s="30"/>
      <c r="I318" s="30"/>
    </row>
    <row r="319" spans="1:9">
      <c r="B319" s="1" t="s">
        <v>216</v>
      </c>
      <c r="C319" s="1" t="s">
        <v>371</v>
      </c>
      <c r="D319" s="30"/>
      <c r="E319" s="30"/>
      <c r="F319" s="30"/>
      <c r="G319" s="30"/>
      <c r="H319" s="30"/>
      <c r="I319" s="30"/>
    </row>
    <row r="320" spans="1:9">
      <c r="B320" s="1" t="s">
        <v>217</v>
      </c>
      <c r="C320" s="1" t="s">
        <v>218</v>
      </c>
      <c r="D320" s="30"/>
      <c r="E320" s="30"/>
      <c r="F320" s="30"/>
      <c r="G320" s="30"/>
      <c r="H320" s="30"/>
      <c r="I320" s="30"/>
    </row>
    <row r="321" spans="1:9">
      <c r="H321" s="1"/>
      <c r="I321" s="1"/>
    </row>
    <row r="322" spans="1:9">
      <c r="A322" s="31"/>
      <c r="B322" s="155" t="s">
        <v>219</v>
      </c>
      <c r="C322" s="156"/>
      <c r="D322" s="156"/>
      <c r="E322" s="156"/>
      <c r="F322" s="156"/>
      <c r="G322" s="156"/>
      <c r="H322" s="156"/>
      <c r="I322" s="157"/>
    </row>
    <row r="323" spans="1:9">
      <c r="A323" s="32"/>
      <c r="B323" s="475" t="s">
        <v>220</v>
      </c>
      <c r="C323" s="475" t="s">
        <v>221</v>
      </c>
      <c r="D323" s="475" t="s">
        <v>222</v>
      </c>
      <c r="E323" s="475" t="s">
        <v>223</v>
      </c>
      <c r="F323" s="475" t="s">
        <v>224</v>
      </c>
      <c r="G323" s="475" t="s">
        <v>180</v>
      </c>
      <c r="H323" s="475" t="s">
        <v>225</v>
      </c>
      <c r="I323" s="475" t="s">
        <v>292</v>
      </c>
    </row>
    <row r="324" spans="1:9">
      <c r="A324" s="32"/>
      <c r="B324" s="477"/>
      <c r="C324" s="476"/>
      <c r="D324" s="476"/>
      <c r="E324" s="476"/>
      <c r="F324" s="476"/>
      <c r="G324" s="476"/>
      <c r="H324" s="476"/>
      <c r="I324" s="476"/>
    </row>
    <row r="325" spans="1:9">
      <c r="B325" s="33" t="s">
        <v>271</v>
      </c>
      <c r="C325" s="35">
        <v>22810</v>
      </c>
      <c r="D325" s="36" t="s">
        <v>291</v>
      </c>
      <c r="E325" s="34">
        <v>22810</v>
      </c>
      <c r="F325" s="34">
        <v>100000</v>
      </c>
      <c r="G325" s="35">
        <v>1258600000</v>
      </c>
      <c r="H325" s="37">
        <v>5.0344E-2</v>
      </c>
      <c r="I325" s="37">
        <v>5.0688888888888887E-2</v>
      </c>
    </row>
    <row r="326" spans="1:9">
      <c r="B326" s="38" t="s">
        <v>272</v>
      </c>
      <c r="C326" s="40">
        <v>22810</v>
      </c>
      <c r="D326" s="41" t="s">
        <v>291</v>
      </c>
      <c r="E326" s="39">
        <v>22810</v>
      </c>
      <c r="F326" s="39">
        <v>100000</v>
      </c>
      <c r="G326" s="40">
        <v>1258600000</v>
      </c>
      <c r="H326" s="42">
        <v>5.0344E-2</v>
      </c>
      <c r="I326" s="42">
        <v>5.0688888888888887E-2</v>
      </c>
    </row>
    <row r="327" spans="1:9">
      <c r="B327" s="38" t="s">
        <v>273</v>
      </c>
      <c r="C327" s="40">
        <v>381570</v>
      </c>
      <c r="D327" s="41" t="s">
        <v>291</v>
      </c>
      <c r="E327" s="39">
        <v>381570</v>
      </c>
      <c r="F327" s="39">
        <v>100000</v>
      </c>
      <c r="G327" s="40">
        <v>21224200000</v>
      </c>
      <c r="H327" s="42">
        <v>0.84896799999999994</v>
      </c>
      <c r="I327" s="42">
        <v>0.84793333333333332</v>
      </c>
    </row>
    <row r="328" spans="1:9">
      <c r="B328" s="167" t="s">
        <v>27</v>
      </c>
      <c r="C328" s="168">
        <v>22810</v>
      </c>
      <c r="D328" s="169" t="s">
        <v>291</v>
      </c>
      <c r="E328" s="170">
        <v>22810</v>
      </c>
      <c r="F328" s="170">
        <v>100000</v>
      </c>
      <c r="G328" s="168">
        <v>1258600000</v>
      </c>
      <c r="H328" s="171">
        <v>5.0344E-2</v>
      </c>
      <c r="I328" s="171">
        <v>5.0688888888888887E-2</v>
      </c>
    </row>
    <row r="329" spans="1:9">
      <c r="A329" s="31"/>
      <c r="B329" s="20" t="s">
        <v>171</v>
      </c>
      <c r="C329" s="175">
        <f>SUM(C325:C328)</f>
        <v>450000</v>
      </c>
      <c r="D329" s="153"/>
      <c r="E329" s="175">
        <f>SUM(E325:E328)</f>
        <v>450000</v>
      </c>
      <c r="F329" s="21"/>
      <c r="G329" s="172">
        <f>SUM(G325:G328)</f>
        <v>25000000000</v>
      </c>
      <c r="H329" s="174">
        <f>SUM(H325:H328)</f>
        <v>1</v>
      </c>
      <c r="I329" s="173">
        <f>SUM(I325:I328)</f>
        <v>1</v>
      </c>
    </row>
    <row r="330" spans="1:9">
      <c r="H330" s="1"/>
      <c r="I330" s="1"/>
    </row>
    <row r="331" spans="1:9">
      <c r="A331" s="2"/>
      <c r="B331" s="464" t="s">
        <v>226</v>
      </c>
      <c r="C331" s="464"/>
      <c r="D331" s="464"/>
      <c r="E331" s="464"/>
      <c r="F331" s="464"/>
      <c r="G331" s="464"/>
      <c r="H331" s="464"/>
      <c r="I331" s="1"/>
    </row>
    <row r="332" spans="1:9">
      <c r="B332" s="460" t="s">
        <v>1</v>
      </c>
      <c r="C332" s="460"/>
      <c r="D332" s="460"/>
      <c r="E332" s="460"/>
      <c r="F332" s="460"/>
      <c r="G332" s="460"/>
      <c r="H332" s="460"/>
      <c r="I332" s="460"/>
    </row>
    <row r="333" spans="1:9">
      <c r="B333" s="465" t="s">
        <v>454</v>
      </c>
      <c r="C333" s="465"/>
      <c r="D333" s="465"/>
      <c r="E333" s="465"/>
      <c r="F333" s="465"/>
      <c r="G333" s="465"/>
      <c r="H333" s="465"/>
      <c r="I333" s="1"/>
    </row>
    <row r="334" spans="1:9" ht="77.25" customHeight="1">
      <c r="B334" s="463" t="s">
        <v>469</v>
      </c>
      <c r="C334" s="463"/>
      <c r="D334" s="463"/>
      <c r="E334" s="463"/>
      <c r="F334" s="463"/>
      <c r="G334" s="463"/>
      <c r="H334" s="463"/>
      <c r="I334" s="463"/>
    </row>
    <row r="335" spans="1:9">
      <c r="H335" s="1"/>
      <c r="I335" s="1"/>
    </row>
    <row r="336" spans="1:9" ht="45">
      <c r="B336" s="3" t="s">
        <v>145</v>
      </c>
      <c r="C336" s="13" t="s">
        <v>227</v>
      </c>
      <c r="D336" s="13" t="s">
        <v>428</v>
      </c>
      <c r="E336" s="7" t="s">
        <v>228</v>
      </c>
      <c r="F336" s="13" t="s">
        <v>229</v>
      </c>
      <c r="G336" s="7" t="s">
        <v>230</v>
      </c>
      <c r="H336" s="7" t="s">
        <v>231</v>
      </c>
      <c r="I336" s="210" t="s">
        <v>232</v>
      </c>
    </row>
    <row r="337" spans="2:11">
      <c r="B337" s="14" t="s">
        <v>233</v>
      </c>
      <c r="C337" s="15"/>
      <c r="D337" s="15"/>
      <c r="E337" s="16"/>
      <c r="F337" s="15"/>
      <c r="G337" s="4"/>
      <c r="H337" s="4"/>
      <c r="I337" s="211"/>
    </row>
    <row r="338" spans="2:11">
      <c r="B338" s="372" t="s">
        <v>380</v>
      </c>
      <c r="C338" s="17" t="s">
        <v>381</v>
      </c>
      <c r="D338" s="17" t="s">
        <v>413</v>
      </c>
      <c r="E338" s="212">
        <v>10118356164</v>
      </c>
      <c r="F338" s="212">
        <v>10118356164</v>
      </c>
      <c r="G338" s="213">
        <v>1000000</v>
      </c>
      <c r="H338" s="212">
        <v>10118356164</v>
      </c>
      <c r="I338" s="371">
        <v>46714</v>
      </c>
      <c r="J338" s="323"/>
      <c r="K338" s="323"/>
    </row>
    <row r="339" spans="2:11">
      <c r="B339" s="372" t="s">
        <v>383</v>
      </c>
      <c r="C339" s="214" t="s">
        <v>385</v>
      </c>
      <c r="D339" s="17" t="s">
        <v>421</v>
      </c>
      <c r="E339" s="215">
        <v>6844325342.4657497</v>
      </c>
      <c r="F339" s="212">
        <v>6844325342.4657497</v>
      </c>
      <c r="G339" s="213">
        <v>1000000</v>
      </c>
      <c r="H339" s="212">
        <v>6844325342.4657497</v>
      </c>
      <c r="I339" s="371">
        <v>47211</v>
      </c>
      <c r="J339" s="323"/>
      <c r="K339" s="323"/>
    </row>
    <row r="340" spans="2:11">
      <c r="B340" s="372" t="s">
        <v>380</v>
      </c>
      <c r="C340" s="17" t="s">
        <v>381</v>
      </c>
      <c r="D340" s="17" t="s">
        <v>386</v>
      </c>
      <c r="E340" s="212">
        <v>4989034247</v>
      </c>
      <c r="F340" s="212">
        <v>4989034247</v>
      </c>
      <c r="G340" s="213">
        <v>1000000</v>
      </c>
      <c r="H340" s="212">
        <v>4989034247</v>
      </c>
      <c r="I340" s="371">
        <v>47491</v>
      </c>
      <c r="J340" s="323"/>
      <c r="K340" s="323"/>
    </row>
    <row r="341" spans="2:11">
      <c r="B341" s="372" t="s">
        <v>422</v>
      </c>
      <c r="C341" s="214" t="s">
        <v>379</v>
      </c>
      <c r="D341" s="17" t="s">
        <v>427</v>
      </c>
      <c r="E341" s="215">
        <v>3929644219</v>
      </c>
      <c r="F341" s="212">
        <v>3929644219</v>
      </c>
      <c r="G341" s="213">
        <v>500000</v>
      </c>
      <c r="H341" s="212">
        <v>3929644219</v>
      </c>
      <c r="I341" s="371" t="s">
        <v>424</v>
      </c>
    </row>
    <row r="342" spans="2:11">
      <c r="B342" s="372" t="s">
        <v>380</v>
      </c>
      <c r="C342" s="214" t="s">
        <v>414</v>
      </c>
      <c r="D342" s="17" t="s">
        <v>416</v>
      </c>
      <c r="E342" s="215">
        <v>3046065616</v>
      </c>
      <c r="F342" s="212">
        <v>3046065616</v>
      </c>
      <c r="G342" s="213">
        <v>1000000</v>
      </c>
      <c r="H342" s="212">
        <v>3046065616</v>
      </c>
      <c r="I342" s="371">
        <v>48578</v>
      </c>
    </row>
    <row r="343" spans="2:11">
      <c r="B343" s="372" t="s">
        <v>422</v>
      </c>
      <c r="C343" s="214" t="s">
        <v>379</v>
      </c>
      <c r="D343" s="17" t="s">
        <v>426</v>
      </c>
      <c r="E343" s="215">
        <v>2456655616</v>
      </c>
      <c r="F343" s="212">
        <v>2456655616</v>
      </c>
      <c r="G343" s="213">
        <v>500000</v>
      </c>
      <c r="H343" s="212">
        <v>2456655616</v>
      </c>
      <c r="I343" s="371" t="s">
        <v>424</v>
      </c>
    </row>
    <row r="344" spans="2:11">
      <c r="B344" s="372" t="s">
        <v>380</v>
      </c>
      <c r="C344" s="17" t="s">
        <v>414</v>
      </c>
      <c r="D344" s="17" t="s">
        <v>415</v>
      </c>
      <c r="E344" s="212">
        <v>2450543699</v>
      </c>
      <c r="F344" s="212">
        <v>2450543699</v>
      </c>
      <c r="G344" s="213">
        <v>1000000</v>
      </c>
      <c r="H344" s="212">
        <v>2450543699</v>
      </c>
      <c r="I344" s="371">
        <v>45946</v>
      </c>
    </row>
    <row r="345" spans="2:11">
      <c r="B345" s="372" t="s">
        <v>383</v>
      </c>
      <c r="C345" s="214" t="s">
        <v>397</v>
      </c>
      <c r="D345" s="17" t="s">
        <v>420</v>
      </c>
      <c r="E345" s="215">
        <v>1297244384</v>
      </c>
      <c r="F345" s="212">
        <v>1297244384</v>
      </c>
      <c r="G345" s="213">
        <v>1000000</v>
      </c>
      <c r="H345" s="212">
        <v>1297244384</v>
      </c>
      <c r="I345" s="371">
        <v>46959</v>
      </c>
    </row>
    <row r="346" spans="2:11">
      <c r="B346" s="372" t="s">
        <v>383</v>
      </c>
      <c r="C346" s="214" t="s">
        <v>384</v>
      </c>
      <c r="D346" s="17" t="s">
        <v>419</v>
      </c>
      <c r="E346" s="215">
        <v>1212391342</v>
      </c>
      <c r="F346" s="212">
        <v>1212391342</v>
      </c>
      <c r="G346" s="213">
        <v>1000000</v>
      </c>
      <c r="H346" s="212">
        <v>1212391342</v>
      </c>
      <c r="I346" s="371">
        <v>46811</v>
      </c>
    </row>
    <row r="347" spans="2:11">
      <c r="B347" s="372" t="s">
        <v>380</v>
      </c>
      <c r="C347" s="214" t="s">
        <v>396</v>
      </c>
      <c r="D347" s="17" t="s">
        <v>418</v>
      </c>
      <c r="E347" s="215">
        <v>615719178.08219182</v>
      </c>
      <c r="F347" s="212">
        <v>615719178.08219182</v>
      </c>
      <c r="G347" s="213">
        <v>1000000</v>
      </c>
      <c r="H347" s="212">
        <v>615719178.08219182</v>
      </c>
      <c r="I347" s="371">
        <v>47358</v>
      </c>
    </row>
    <row r="348" spans="2:11">
      <c r="B348" s="372" t="s">
        <v>380</v>
      </c>
      <c r="C348" s="214" t="s">
        <v>396</v>
      </c>
      <c r="D348" s="17" t="s">
        <v>417</v>
      </c>
      <c r="E348" s="215">
        <v>608524521</v>
      </c>
      <c r="F348" s="212">
        <v>608524521</v>
      </c>
      <c r="G348" s="213">
        <v>1000000</v>
      </c>
      <c r="H348" s="212">
        <v>608524521</v>
      </c>
      <c r="I348" s="371">
        <v>48397</v>
      </c>
    </row>
    <row r="349" spans="2:11">
      <c r="B349" s="372" t="s">
        <v>422</v>
      </c>
      <c r="C349" s="214" t="s">
        <v>379</v>
      </c>
      <c r="D349" s="393" t="s">
        <v>423</v>
      </c>
      <c r="E349" s="215">
        <v>6028603</v>
      </c>
      <c r="F349" s="212">
        <v>6028601</v>
      </c>
      <c r="G349" s="213">
        <v>500000</v>
      </c>
      <c r="H349" s="212">
        <v>6028603</v>
      </c>
      <c r="I349" s="371" t="s">
        <v>424</v>
      </c>
    </row>
    <row r="350" spans="2:11">
      <c r="B350" s="372" t="s">
        <v>422</v>
      </c>
      <c r="C350" s="214" t="s">
        <v>379</v>
      </c>
      <c r="D350" s="393" t="s">
        <v>425</v>
      </c>
      <c r="E350" s="215">
        <v>2009534</v>
      </c>
      <c r="F350" s="212">
        <v>2009534</v>
      </c>
      <c r="G350" s="213">
        <v>500000</v>
      </c>
      <c r="H350" s="212">
        <v>2009534</v>
      </c>
      <c r="I350" s="371" t="s">
        <v>424</v>
      </c>
    </row>
    <row r="351" spans="2:11">
      <c r="B351" s="461" t="s">
        <v>337</v>
      </c>
      <c r="C351" s="462"/>
      <c r="D351" s="27"/>
      <c r="E351" s="217">
        <f>SUM(E338:E350)</f>
        <v>37576542465.547943</v>
      </c>
      <c r="F351" s="217">
        <f>SUM(F338:F350)</f>
        <v>37576542463.547943</v>
      </c>
      <c r="G351" s="23"/>
      <c r="H351" s="22"/>
      <c r="I351" s="218"/>
    </row>
    <row r="352" spans="2:11">
      <c r="B352" s="216"/>
      <c r="C352" s="27"/>
      <c r="D352" s="27"/>
      <c r="E352" s="217"/>
      <c r="F352" s="217"/>
      <c r="G352" s="23"/>
      <c r="H352" s="22"/>
      <c r="I352" s="218"/>
    </row>
    <row r="353" spans="2:9">
      <c r="B353" s="372" t="s">
        <v>380</v>
      </c>
      <c r="C353" s="214" t="s">
        <v>429</v>
      </c>
      <c r="D353" s="17" t="s">
        <v>433</v>
      </c>
      <c r="E353" s="219">
        <v>211486.42</v>
      </c>
      <c r="F353" s="219">
        <v>211486.42</v>
      </c>
      <c r="G353" s="26">
        <v>1000</v>
      </c>
      <c r="H353" s="219">
        <v>211486.42</v>
      </c>
      <c r="I353" s="18">
        <v>48240</v>
      </c>
    </row>
    <row r="354" spans="2:9">
      <c r="B354" s="372" t="s">
        <v>380</v>
      </c>
      <c r="C354" s="214" t="s">
        <v>429</v>
      </c>
      <c r="D354" s="17" t="s">
        <v>430</v>
      </c>
      <c r="E354" s="219">
        <v>209388.56</v>
      </c>
      <c r="F354" s="219">
        <v>209388.56</v>
      </c>
      <c r="G354" s="26">
        <v>1000</v>
      </c>
      <c r="H354" s="219">
        <v>209388.56</v>
      </c>
      <c r="I354" s="18">
        <v>48382</v>
      </c>
    </row>
    <row r="355" spans="2:9">
      <c r="B355" s="372" t="s">
        <v>438</v>
      </c>
      <c r="C355" s="214" t="s">
        <v>440</v>
      </c>
      <c r="D355" s="17" t="s">
        <v>442</v>
      </c>
      <c r="E355" s="219">
        <v>115378.08</v>
      </c>
      <c r="F355" s="219">
        <v>115378.08</v>
      </c>
      <c r="G355" s="26">
        <v>1000</v>
      </c>
      <c r="H355" s="219">
        <v>115378.08</v>
      </c>
      <c r="I355" s="18">
        <v>47346</v>
      </c>
    </row>
    <row r="356" spans="2:9">
      <c r="B356" s="372" t="s">
        <v>380</v>
      </c>
      <c r="C356" s="214" t="s">
        <v>429</v>
      </c>
      <c r="D356" s="17" t="s">
        <v>432</v>
      </c>
      <c r="E356" s="219">
        <v>101749.04</v>
      </c>
      <c r="F356" s="219">
        <v>101749.04</v>
      </c>
      <c r="G356" s="26">
        <v>1000</v>
      </c>
      <c r="H356" s="219">
        <v>101749.04</v>
      </c>
      <c r="I356" s="18">
        <v>48017</v>
      </c>
    </row>
    <row r="357" spans="2:9">
      <c r="B357" s="372" t="s">
        <v>443</v>
      </c>
      <c r="C357" s="381" t="s">
        <v>444</v>
      </c>
      <c r="D357" s="214" t="s">
        <v>445</v>
      </c>
      <c r="E357" s="219">
        <v>101231.34</v>
      </c>
      <c r="F357" s="382">
        <v>101231.34</v>
      </c>
      <c r="G357" s="26">
        <v>100000</v>
      </c>
      <c r="H357" s="24">
        <v>101231.34</v>
      </c>
      <c r="I357" s="18">
        <v>47346</v>
      </c>
    </row>
    <row r="358" spans="2:9">
      <c r="B358" s="372" t="s">
        <v>443</v>
      </c>
      <c r="C358" s="381" t="s">
        <v>444</v>
      </c>
      <c r="D358" s="403" t="s">
        <v>446</v>
      </c>
      <c r="E358" s="382">
        <v>101231.34</v>
      </c>
      <c r="F358" s="382">
        <v>101231.34</v>
      </c>
      <c r="G358" s="26">
        <v>100000</v>
      </c>
      <c r="H358" s="382">
        <v>101231.34</v>
      </c>
      <c r="I358" s="18">
        <v>47346</v>
      </c>
    </row>
    <row r="359" spans="2:9">
      <c r="B359" s="372" t="s">
        <v>443</v>
      </c>
      <c r="C359" s="381" t="s">
        <v>444</v>
      </c>
      <c r="D359" s="403" t="s">
        <v>447</v>
      </c>
      <c r="E359" s="382">
        <v>101231.34</v>
      </c>
      <c r="F359" s="382">
        <v>101231.34</v>
      </c>
      <c r="G359" s="26">
        <v>100000</v>
      </c>
      <c r="H359" s="382">
        <v>101231.34</v>
      </c>
      <c r="I359" s="18">
        <v>47346</v>
      </c>
    </row>
    <row r="360" spans="2:9">
      <c r="B360" s="372" t="s">
        <v>443</v>
      </c>
      <c r="C360" s="381" t="s">
        <v>444</v>
      </c>
      <c r="D360" s="403" t="s">
        <v>448</v>
      </c>
      <c r="E360" s="382">
        <v>101231.34</v>
      </c>
      <c r="F360" s="382">
        <v>101231.34</v>
      </c>
      <c r="G360" s="26">
        <v>100000</v>
      </c>
      <c r="H360" s="382">
        <v>101231.34</v>
      </c>
      <c r="I360" s="18">
        <v>47346</v>
      </c>
    </row>
    <row r="361" spans="2:9">
      <c r="B361" s="372" t="s">
        <v>438</v>
      </c>
      <c r="C361" s="214" t="s">
        <v>385</v>
      </c>
      <c r="D361" s="17" t="s">
        <v>439</v>
      </c>
      <c r="E361" s="221">
        <v>98901.2</v>
      </c>
      <c r="F361" s="222">
        <v>98901.2</v>
      </c>
      <c r="G361" s="26">
        <v>1000</v>
      </c>
      <c r="H361" s="222">
        <v>98901.2</v>
      </c>
      <c r="I361" s="18">
        <v>47346</v>
      </c>
    </row>
    <row r="362" spans="2:9">
      <c r="B362" s="372" t="s">
        <v>380</v>
      </c>
      <c r="C362" s="214" t="s">
        <v>434</v>
      </c>
      <c r="D362" s="17" t="s">
        <v>435</v>
      </c>
      <c r="E362" s="219">
        <v>66613.440000000002</v>
      </c>
      <c r="F362" s="219">
        <v>66613.440000000002</v>
      </c>
      <c r="G362" s="26">
        <v>1000</v>
      </c>
      <c r="H362" s="219">
        <v>66613.440000000002</v>
      </c>
      <c r="I362" s="18">
        <v>47297</v>
      </c>
    </row>
    <row r="363" spans="2:9">
      <c r="B363" s="372" t="s">
        <v>382</v>
      </c>
      <c r="C363" s="214" t="s">
        <v>385</v>
      </c>
      <c r="D363" s="17" t="s">
        <v>436</v>
      </c>
      <c r="E363" s="219">
        <v>65116.93</v>
      </c>
      <c r="F363" s="219">
        <v>65116.93</v>
      </c>
      <c r="G363" s="26">
        <v>1000</v>
      </c>
      <c r="H363" s="219">
        <v>65116.93</v>
      </c>
      <c r="I363" s="18">
        <v>47753</v>
      </c>
    </row>
    <row r="364" spans="2:9">
      <c r="B364" s="372" t="s">
        <v>438</v>
      </c>
      <c r="C364" s="214" t="s">
        <v>440</v>
      </c>
      <c r="D364" s="393" t="s">
        <v>441</v>
      </c>
      <c r="E364" s="221">
        <v>28093.59</v>
      </c>
      <c r="F364" s="221">
        <v>28093.59</v>
      </c>
      <c r="G364" s="26">
        <v>1000</v>
      </c>
      <c r="H364" s="221">
        <v>28093.59</v>
      </c>
      <c r="I364" s="18">
        <v>47346</v>
      </c>
    </row>
    <row r="365" spans="2:9">
      <c r="B365" s="372" t="s">
        <v>380</v>
      </c>
      <c r="C365" s="214" t="s">
        <v>429</v>
      </c>
      <c r="D365" s="393" t="s">
        <v>431</v>
      </c>
      <c r="E365" s="219">
        <v>18305.46</v>
      </c>
      <c r="F365" s="219">
        <v>18305.46</v>
      </c>
      <c r="G365" s="26">
        <v>1000</v>
      </c>
      <c r="H365" s="219">
        <v>18305.46</v>
      </c>
      <c r="I365" s="18">
        <v>48746</v>
      </c>
    </row>
    <row r="366" spans="2:9">
      <c r="B366" s="372" t="s">
        <v>382</v>
      </c>
      <c r="C366" s="214" t="s">
        <v>385</v>
      </c>
      <c r="D366" s="393" t="s">
        <v>437</v>
      </c>
      <c r="E366" s="220">
        <v>15002.82</v>
      </c>
      <c r="F366" s="220">
        <v>15002.82</v>
      </c>
      <c r="G366" s="26">
        <v>1000</v>
      </c>
      <c r="H366" s="220">
        <v>15002.82</v>
      </c>
      <c r="I366" s="18">
        <v>48208</v>
      </c>
    </row>
    <row r="367" spans="2:9">
      <c r="B367" s="461" t="s">
        <v>337</v>
      </c>
      <c r="C367" s="462"/>
      <c r="D367" s="27"/>
      <c r="E367" s="24"/>
      <c r="F367" s="25">
        <f>SUM(F353:F366)</f>
        <v>1334960.8999999999</v>
      </c>
      <c r="G367" s="26"/>
      <c r="H367" s="24"/>
      <c r="I367" s="18"/>
    </row>
    <row r="368" spans="2:9">
      <c r="B368" s="461" t="s">
        <v>338</v>
      </c>
      <c r="C368" s="462"/>
      <c r="D368" s="27"/>
      <c r="E368" s="22"/>
      <c r="F368" s="201">
        <v>6575.71</v>
      </c>
      <c r="G368" s="23"/>
      <c r="H368" s="22"/>
      <c r="I368" s="218"/>
    </row>
    <row r="369" spans="1:9">
      <c r="B369" s="461"/>
      <c r="C369" s="462" t="s">
        <v>339</v>
      </c>
      <c r="D369" s="27"/>
      <c r="E369" s="22"/>
      <c r="F369" s="22">
        <f>+F367*F368</f>
        <v>8778315739.7390003</v>
      </c>
      <c r="G369" s="23"/>
      <c r="H369" s="22"/>
      <c r="I369" s="218"/>
    </row>
    <row r="370" spans="1:9">
      <c r="B370" s="458" t="s">
        <v>449</v>
      </c>
      <c r="C370" s="459"/>
      <c r="D370" s="223"/>
      <c r="E370" s="28"/>
      <c r="F370" s="28">
        <f>+F351+F369</f>
        <v>46354858203.286942</v>
      </c>
      <c r="G370" s="224"/>
      <c r="H370" s="29"/>
      <c r="I370" s="225"/>
    </row>
    <row r="371" spans="1:9">
      <c r="B371" s="458" t="s">
        <v>336</v>
      </c>
      <c r="C371" s="459"/>
      <c r="D371" s="223"/>
      <c r="E371" s="28"/>
      <c r="F371" s="28">
        <v>38681088711</v>
      </c>
      <c r="G371" s="224"/>
      <c r="H371" s="29"/>
      <c r="I371" s="225"/>
    </row>
    <row r="372" spans="1:9">
      <c r="B372" s="14" t="s">
        <v>340</v>
      </c>
      <c r="C372" s="15"/>
      <c r="D372" s="15"/>
      <c r="E372" s="16"/>
      <c r="F372" s="15"/>
      <c r="G372" s="4"/>
      <c r="H372" s="4"/>
      <c r="I372" s="211"/>
    </row>
    <row r="373" spans="1:9">
      <c r="B373" s="466" t="s">
        <v>341</v>
      </c>
      <c r="C373" s="467"/>
      <c r="D373" s="467"/>
      <c r="E373" s="467"/>
      <c r="F373" s="467"/>
      <c r="G373" s="467"/>
      <c r="H373" s="467"/>
      <c r="I373" s="468"/>
    </row>
    <row r="374" spans="1:9">
      <c r="B374" s="469"/>
      <c r="C374" s="470"/>
      <c r="D374" s="470"/>
      <c r="E374" s="470"/>
      <c r="F374" s="470"/>
      <c r="G374" s="470"/>
      <c r="H374" s="470"/>
      <c r="I374" s="471"/>
    </row>
    <row r="375" spans="1:9">
      <c r="B375" s="469"/>
      <c r="C375" s="470"/>
      <c r="D375" s="470"/>
      <c r="E375" s="470"/>
      <c r="F375" s="470"/>
      <c r="G375" s="470"/>
      <c r="H375" s="470"/>
      <c r="I375" s="471"/>
    </row>
    <row r="376" spans="1:9">
      <c r="B376" s="469"/>
      <c r="C376" s="470"/>
      <c r="D376" s="470"/>
      <c r="E376" s="470"/>
      <c r="F376" s="470"/>
      <c r="G376" s="470"/>
      <c r="H376" s="470"/>
      <c r="I376" s="471"/>
    </row>
    <row r="377" spans="1:9" ht="8.25" customHeight="1">
      <c r="B377" s="469"/>
      <c r="C377" s="470"/>
      <c r="D377" s="470"/>
      <c r="E377" s="470"/>
      <c r="F377" s="470"/>
      <c r="G377" s="470"/>
      <c r="H377" s="470"/>
      <c r="I377" s="471"/>
    </row>
    <row r="378" spans="1:9" hidden="1">
      <c r="B378" s="472"/>
      <c r="C378" s="473"/>
      <c r="D378" s="473"/>
      <c r="E378" s="473"/>
      <c r="F378" s="473"/>
      <c r="G378" s="473"/>
      <c r="H378" s="473"/>
      <c r="I378" s="474"/>
    </row>
    <row r="379" spans="1:9">
      <c r="B379" s="458" t="str">
        <f>+B370</f>
        <v>Saldo al 31/12/2025</v>
      </c>
      <c r="C379" s="459"/>
      <c r="D379" s="223"/>
      <c r="E379" s="28">
        <v>0</v>
      </c>
      <c r="F379" s="28">
        <v>0</v>
      </c>
      <c r="G379" s="29"/>
      <c r="H379" s="29"/>
      <c r="I379" s="225"/>
    </row>
    <row r="380" spans="1:9">
      <c r="B380" s="458" t="str">
        <f>+B371</f>
        <v>Saldo al 31/12/2024</v>
      </c>
      <c r="C380" s="459"/>
      <c r="D380" s="223"/>
      <c r="E380" s="28">
        <v>0</v>
      </c>
      <c r="F380" s="28">
        <v>0</v>
      </c>
      <c r="G380" s="29"/>
      <c r="H380" s="29"/>
      <c r="I380" s="225"/>
    </row>
    <row r="381" spans="1:9">
      <c r="H381" s="1"/>
      <c r="I381" s="1"/>
    </row>
    <row r="382" spans="1:9">
      <c r="A382" s="2"/>
      <c r="B382" s="151" t="s">
        <v>234</v>
      </c>
      <c r="C382" s="151"/>
      <c r="D382" s="151"/>
      <c r="E382" s="151"/>
      <c r="F382" s="151"/>
    </row>
    <row r="383" spans="1:9">
      <c r="B383" s="150" t="s">
        <v>1</v>
      </c>
      <c r="C383" s="150"/>
      <c r="D383" s="150"/>
      <c r="E383" s="150"/>
      <c r="F383" s="150"/>
    </row>
    <row r="384" spans="1:9">
      <c r="B384" s="158" t="s">
        <v>298</v>
      </c>
      <c r="C384" s="158"/>
      <c r="D384" s="158"/>
      <c r="E384" s="158"/>
      <c r="F384" s="158"/>
    </row>
    <row r="385" spans="1:13">
      <c r="B385" s="176">
        <v>46022</v>
      </c>
      <c r="C385" s="158"/>
      <c r="D385" s="158"/>
      <c r="E385" s="158"/>
      <c r="F385" s="158"/>
    </row>
    <row r="387" spans="1:13" ht="30">
      <c r="B387" s="191" t="s">
        <v>293</v>
      </c>
      <c r="C387" s="5" t="s">
        <v>294</v>
      </c>
      <c r="D387" s="6" t="s">
        <v>295</v>
      </c>
      <c r="E387" s="5" t="s">
        <v>296</v>
      </c>
      <c r="F387" s="7" t="s">
        <v>297</v>
      </c>
    </row>
    <row r="388" spans="1:13">
      <c r="B388" s="383">
        <v>45777</v>
      </c>
      <c r="C388" s="192" t="s">
        <v>386</v>
      </c>
      <c r="D388" s="192">
        <v>15067808</v>
      </c>
      <c r="E388" s="192">
        <v>15311375</v>
      </c>
      <c r="F388" s="193">
        <v>46136</v>
      </c>
    </row>
    <row r="389" spans="1:13">
      <c r="B389" s="383">
        <v>45811</v>
      </c>
      <c r="C389" s="192" t="s">
        <v>387</v>
      </c>
      <c r="D389" s="192">
        <v>77620219</v>
      </c>
      <c r="E389" s="192">
        <v>76978757</v>
      </c>
      <c r="F389" s="193">
        <v>46057</v>
      </c>
    </row>
    <row r="390" spans="1:13">
      <c r="B390" s="383">
        <v>45811</v>
      </c>
      <c r="C390" s="192" t="s">
        <v>388</v>
      </c>
      <c r="D390" s="192">
        <v>23737481</v>
      </c>
      <c r="E390" s="192">
        <v>22922982</v>
      </c>
      <c r="F390" s="193">
        <v>46085</v>
      </c>
    </row>
    <row r="391" spans="1:13">
      <c r="B391" s="9">
        <f>+B385</f>
        <v>46022</v>
      </c>
      <c r="C391" s="192"/>
      <c r="D391" s="192"/>
      <c r="E391" s="194">
        <f>SUM(E388:E390)</f>
        <v>115213114</v>
      </c>
      <c r="F391" s="192"/>
    </row>
    <row r="392" spans="1:13">
      <c r="B392" s="9">
        <v>45657</v>
      </c>
      <c r="C392" s="10"/>
      <c r="D392" s="10"/>
      <c r="E392" s="10">
        <v>272588657</v>
      </c>
      <c r="F392" s="10"/>
    </row>
    <row r="394" spans="1:13">
      <c r="A394" s="2"/>
      <c r="B394" s="151" t="s">
        <v>299</v>
      </c>
      <c r="C394" s="151"/>
      <c r="D394" s="151"/>
      <c r="E394" s="151"/>
      <c r="F394" s="151"/>
      <c r="G394" s="151"/>
      <c r="H394" s="151"/>
      <c r="I394" s="151"/>
      <c r="J394" s="151"/>
      <c r="K394" s="151"/>
      <c r="L394" s="151"/>
      <c r="M394" s="151"/>
    </row>
    <row r="395" spans="1:13">
      <c r="B395" s="150" t="s">
        <v>1</v>
      </c>
      <c r="C395" s="150"/>
      <c r="D395" s="150"/>
      <c r="E395" s="150"/>
      <c r="F395" s="150"/>
      <c r="G395" s="150"/>
      <c r="H395" s="150"/>
      <c r="I395" s="150"/>
      <c r="J395" s="150"/>
      <c r="K395" s="150"/>
      <c r="L395" s="150"/>
    </row>
    <row r="396" spans="1:13">
      <c r="B396" s="158" t="s">
        <v>455</v>
      </c>
      <c r="C396" s="158"/>
      <c r="D396" s="158"/>
      <c r="E396" s="158"/>
      <c r="F396" s="158"/>
      <c r="G396" s="158"/>
      <c r="H396" s="158"/>
      <c r="I396" s="158"/>
      <c r="J396" s="158"/>
      <c r="K396" s="158"/>
      <c r="L396" s="158"/>
    </row>
    <row r="397" spans="1:13">
      <c r="H397" s="1"/>
      <c r="I397" s="1"/>
      <c r="J397" s="1"/>
      <c r="K397" s="1"/>
    </row>
    <row r="398" spans="1:13" ht="15" customHeight="1">
      <c r="B398" s="450" t="s">
        <v>119</v>
      </c>
      <c r="C398" s="159" t="s">
        <v>235</v>
      </c>
      <c r="D398" s="160"/>
      <c r="E398" s="160"/>
      <c r="F398" s="160"/>
      <c r="G398" s="161"/>
      <c r="H398" s="162" t="s">
        <v>236</v>
      </c>
      <c r="I398" s="163"/>
      <c r="J398" s="163"/>
      <c r="K398" s="163"/>
      <c r="L398" s="456" t="s">
        <v>237</v>
      </c>
    </row>
    <row r="399" spans="1:13" ht="30">
      <c r="B399" s="450"/>
      <c r="C399" s="5" t="s">
        <v>238</v>
      </c>
      <c r="D399" s="6" t="s">
        <v>239</v>
      </c>
      <c r="E399" s="5" t="s">
        <v>240</v>
      </c>
      <c r="F399" s="7" t="s">
        <v>241</v>
      </c>
      <c r="G399" s="7" t="s">
        <v>242</v>
      </c>
      <c r="H399" s="7" t="s">
        <v>239</v>
      </c>
      <c r="I399" s="7" t="s">
        <v>240</v>
      </c>
      <c r="J399" s="7" t="s">
        <v>243</v>
      </c>
      <c r="K399" s="7" t="s">
        <v>244</v>
      </c>
      <c r="L399" s="457"/>
    </row>
    <row r="400" spans="1:13">
      <c r="B400" s="8" t="s">
        <v>389</v>
      </c>
      <c r="C400" s="407">
        <v>642735976</v>
      </c>
      <c r="D400" s="407">
        <v>19947643</v>
      </c>
      <c r="E400" s="407">
        <v>1552643</v>
      </c>
      <c r="F400" s="408">
        <f>+C400+D400-E400</f>
        <v>661130976</v>
      </c>
      <c r="G400" s="437">
        <v>-496330900</v>
      </c>
      <c r="H400" s="409">
        <v>0</v>
      </c>
      <c r="I400" s="409">
        <v>0</v>
      </c>
      <c r="J400" s="409">
        <v>-52630402</v>
      </c>
      <c r="K400" s="408">
        <f>+G400+H400-I400+J400</f>
        <v>-548961302</v>
      </c>
      <c r="L400" s="408">
        <f>+F400+K400</f>
        <v>112169674</v>
      </c>
    </row>
    <row r="401" spans="1:12">
      <c r="B401" s="9">
        <v>46022</v>
      </c>
      <c r="C401" s="406">
        <f>+C400</f>
        <v>642735976</v>
      </c>
      <c r="D401" s="406">
        <f t="shared" ref="D401:L401" si="1">+D400</f>
        <v>19947643</v>
      </c>
      <c r="E401" s="406">
        <f t="shared" si="1"/>
        <v>1552643</v>
      </c>
      <c r="F401" s="406">
        <f t="shared" si="1"/>
        <v>661130976</v>
      </c>
      <c r="G401" s="438">
        <f t="shared" si="1"/>
        <v>-496330900</v>
      </c>
      <c r="H401" s="406">
        <f t="shared" si="1"/>
        <v>0</v>
      </c>
      <c r="I401" s="406">
        <f t="shared" si="1"/>
        <v>0</v>
      </c>
      <c r="J401" s="406">
        <f t="shared" si="1"/>
        <v>-52630402</v>
      </c>
      <c r="K401" s="406">
        <f t="shared" si="1"/>
        <v>-548961302</v>
      </c>
      <c r="L401" s="406">
        <f t="shared" si="1"/>
        <v>112169674</v>
      </c>
    </row>
    <row r="402" spans="1:12">
      <c r="B402" s="9">
        <v>45657</v>
      </c>
      <c r="C402" s="404">
        <v>611165095</v>
      </c>
      <c r="D402" s="404">
        <v>31570881</v>
      </c>
      <c r="E402" s="404">
        <v>0</v>
      </c>
      <c r="F402" s="406">
        <v>642735976</v>
      </c>
      <c r="G402" s="405">
        <v>-450014668</v>
      </c>
      <c r="H402" s="404">
        <v>0</v>
      </c>
      <c r="I402" s="404">
        <v>0</v>
      </c>
      <c r="J402" s="404">
        <v>-46316232</v>
      </c>
      <c r="K402" s="406">
        <v>-496330900</v>
      </c>
      <c r="L402" s="404">
        <v>146405076</v>
      </c>
    </row>
    <row r="403" spans="1:12">
      <c r="H403" s="1"/>
      <c r="I403" s="1"/>
      <c r="J403" s="1"/>
      <c r="K403" s="1"/>
    </row>
    <row r="404" spans="1:12">
      <c r="B404" s="158" t="str">
        <f>+B396</f>
        <v>Composición de Intangibles al 31/12/2025</v>
      </c>
      <c r="C404" s="158"/>
      <c r="D404" s="158"/>
      <c r="E404" s="158"/>
      <c r="F404" s="158"/>
      <c r="G404" s="158"/>
      <c r="H404" s="158"/>
      <c r="I404" s="158"/>
      <c r="J404" s="158"/>
      <c r="K404" s="158"/>
      <c r="L404" s="158"/>
    </row>
    <row r="405" spans="1:12">
      <c r="H405" s="1"/>
      <c r="I405" s="1"/>
      <c r="J405" s="1"/>
      <c r="K405" s="1"/>
    </row>
    <row r="406" spans="1:12">
      <c r="B406" s="451" t="s">
        <v>352</v>
      </c>
      <c r="C406" s="159" t="s">
        <v>353</v>
      </c>
      <c r="D406" s="160"/>
      <c r="E406" s="160"/>
      <c r="F406" s="161"/>
      <c r="G406" s="453" t="s">
        <v>236</v>
      </c>
      <c r="H406" s="453"/>
      <c r="I406" s="453"/>
      <c r="J406" s="453"/>
      <c r="K406" s="453"/>
      <c r="L406" s="454" t="s">
        <v>237</v>
      </c>
    </row>
    <row r="407" spans="1:12" ht="30">
      <c r="B407" s="452"/>
      <c r="C407" s="253" t="s">
        <v>354</v>
      </c>
      <c r="D407" s="254" t="s">
        <v>355</v>
      </c>
      <c r="E407" s="254" t="s">
        <v>356</v>
      </c>
      <c r="F407" s="254" t="s">
        <v>357</v>
      </c>
      <c r="G407" s="252" t="s">
        <v>358</v>
      </c>
      <c r="H407" s="252" t="s">
        <v>355</v>
      </c>
      <c r="I407" s="255" t="s">
        <v>356</v>
      </c>
      <c r="J407" s="253" t="s">
        <v>359</v>
      </c>
      <c r="K407" s="255" t="s">
        <v>360</v>
      </c>
      <c r="L407" s="455"/>
    </row>
    <row r="408" spans="1:12">
      <c r="B408" s="257" t="s">
        <v>398</v>
      </c>
      <c r="C408" s="256">
        <v>0</v>
      </c>
      <c r="D408" s="256">
        <v>412084393</v>
      </c>
      <c r="E408" s="256">
        <v>0</v>
      </c>
      <c r="F408" s="256">
        <v>412084393</v>
      </c>
      <c r="G408" s="396">
        <v>0</v>
      </c>
      <c r="H408" s="256">
        <v>0</v>
      </c>
      <c r="I408" s="256">
        <v>0</v>
      </c>
      <c r="J408" s="256">
        <v>147683124</v>
      </c>
      <c r="K408" s="256">
        <v>147683124</v>
      </c>
      <c r="L408" s="256">
        <v>264401269</v>
      </c>
    </row>
    <row r="409" spans="1:12">
      <c r="B409" s="258" t="s">
        <v>399</v>
      </c>
      <c r="C409" s="259">
        <v>377190909</v>
      </c>
      <c r="D409" s="259">
        <v>7636364</v>
      </c>
      <c r="E409" s="260">
        <v>0</v>
      </c>
      <c r="F409" s="259">
        <v>384827273</v>
      </c>
      <c r="G409" s="259">
        <v>0</v>
      </c>
      <c r="H409" s="260">
        <v>0</v>
      </c>
      <c r="I409" s="259">
        <v>0</v>
      </c>
      <c r="J409" s="259">
        <v>0</v>
      </c>
      <c r="K409" s="259">
        <v>0</v>
      </c>
      <c r="L409" s="259">
        <v>384827273</v>
      </c>
    </row>
    <row r="410" spans="1:12">
      <c r="B410" s="258" t="s">
        <v>400</v>
      </c>
      <c r="C410" s="259">
        <v>26114909</v>
      </c>
      <c r="D410" s="259">
        <v>1981818</v>
      </c>
      <c r="E410" s="260">
        <v>0</v>
      </c>
      <c r="F410" s="259">
        <v>28096727</v>
      </c>
      <c r="G410" s="259">
        <v>0</v>
      </c>
      <c r="H410" s="260">
        <v>0</v>
      </c>
      <c r="I410" s="259">
        <v>0</v>
      </c>
      <c r="J410" s="259">
        <v>4700684</v>
      </c>
      <c r="K410" s="259">
        <v>4700684</v>
      </c>
      <c r="L410" s="259">
        <v>23396043</v>
      </c>
    </row>
    <row r="411" spans="1:12">
      <c r="B411" s="258" t="s">
        <v>401</v>
      </c>
      <c r="C411" s="259">
        <v>3473636</v>
      </c>
      <c r="D411" s="259">
        <v>92249436</v>
      </c>
      <c r="E411" s="260">
        <v>0</v>
      </c>
      <c r="F411" s="259">
        <v>95723072</v>
      </c>
      <c r="G411" s="259">
        <v>0</v>
      </c>
      <c r="H411" s="260">
        <v>0</v>
      </c>
      <c r="I411" s="259">
        <v>0</v>
      </c>
      <c r="J411" s="259">
        <v>47687854</v>
      </c>
      <c r="K411" s="259">
        <v>47687854</v>
      </c>
      <c r="L411" s="259">
        <v>48035218</v>
      </c>
    </row>
    <row r="412" spans="1:12">
      <c r="B412" s="9">
        <f>+B401</f>
        <v>46022</v>
      </c>
      <c r="C412" s="261">
        <f>SUM(C408:C411)</f>
        <v>406779454</v>
      </c>
      <c r="D412" s="261">
        <f t="shared" ref="D412:L412" si="2">SUM(D408:D411)</f>
        <v>513952011</v>
      </c>
      <c r="E412" s="261">
        <f t="shared" si="2"/>
        <v>0</v>
      </c>
      <c r="F412" s="261">
        <f t="shared" si="2"/>
        <v>920731465</v>
      </c>
      <c r="G412" s="261">
        <f t="shared" si="2"/>
        <v>0</v>
      </c>
      <c r="H412" s="261">
        <f t="shared" si="2"/>
        <v>0</v>
      </c>
      <c r="I412" s="261">
        <f t="shared" si="2"/>
        <v>0</v>
      </c>
      <c r="J412" s="261">
        <f t="shared" si="2"/>
        <v>200071662</v>
      </c>
      <c r="K412" s="261">
        <f t="shared" si="2"/>
        <v>200071662</v>
      </c>
      <c r="L412" s="261">
        <f t="shared" si="2"/>
        <v>720659803</v>
      </c>
    </row>
    <row r="413" spans="1:12">
      <c r="B413" s="9">
        <f>+B402</f>
        <v>45657</v>
      </c>
      <c r="C413" s="261">
        <v>0</v>
      </c>
      <c r="D413" s="261">
        <v>897972691</v>
      </c>
      <c r="E413" s="261">
        <v>0</v>
      </c>
      <c r="F413" s="261">
        <v>897972691</v>
      </c>
      <c r="G413" s="261">
        <v>0</v>
      </c>
      <c r="H413" s="261">
        <v>0</v>
      </c>
      <c r="I413" s="261">
        <v>0</v>
      </c>
      <c r="J413" s="261">
        <v>0</v>
      </c>
      <c r="K413" s="261">
        <v>0</v>
      </c>
      <c r="L413" s="261">
        <v>897972691</v>
      </c>
    </row>
    <row r="414" spans="1:12">
      <c r="H414" s="1"/>
      <c r="I414" s="1"/>
      <c r="J414" s="1"/>
      <c r="K414" s="1"/>
    </row>
    <row r="415" spans="1:12">
      <c r="A415" s="2"/>
      <c r="B415" s="151" t="s">
        <v>307</v>
      </c>
      <c r="C415" s="151"/>
      <c r="D415" s="151"/>
      <c r="E415" s="151"/>
      <c r="F415" s="151"/>
    </row>
    <row r="416" spans="1:12">
      <c r="B416" s="150" t="s">
        <v>1</v>
      </c>
      <c r="C416" s="150"/>
      <c r="D416" s="150"/>
      <c r="E416" s="150"/>
      <c r="F416" s="150"/>
    </row>
    <row r="417" spans="2:11">
      <c r="B417" s="158" t="s">
        <v>310</v>
      </c>
      <c r="C417" s="158"/>
      <c r="D417" s="158"/>
      <c r="E417" s="158"/>
      <c r="F417" s="158"/>
    </row>
    <row r="419" spans="2:11">
      <c r="B419" s="49" t="s">
        <v>47</v>
      </c>
      <c r="C419" s="49"/>
      <c r="D419" s="49"/>
    </row>
    <row r="420" spans="2:11">
      <c r="B420" s="1" t="s">
        <v>302</v>
      </c>
    </row>
    <row r="421" spans="2:11">
      <c r="B421" s="45" t="s">
        <v>36</v>
      </c>
      <c r="C421" s="45" t="s">
        <v>311</v>
      </c>
      <c r="D421" s="45" t="s">
        <v>312</v>
      </c>
      <c r="E421" s="46">
        <f>+BG!D7</f>
        <v>46022</v>
      </c>
      <c r="F421" s="46">
        <f>+BG!E7</f>
        <v>45657</v>
      </c>
    </row>
    <row r="422" spans="2:11">
      <c r="B422" s="178" t="s">
        <v>450</v>
      </c>
      <c r="C422" s="178" t="s">
        <v>315</v>
      </c>
      <c r="D422" s="178" t="s">
        <v>344</v>
      </c>
      <c r="E422" s="179">
        <v>983053060</v>
      </c>
      <c r="F422" s="344">
        <v>0</v>
      </c>
      <c r="H422" s="323"/>
      <c r="I422" s="323"/>
      <c r="J422" s="323"/>
      <c r="K422" s="323"/>
    </row>
    <row r="423" spans="2:11">
      <c r="B423" s="178" t="s">
        <v>451</v>
      </c>
      <c r="C423" s="178" t="s">
        <v>318</v>
      </c>
      <c r="D423" s="178" t="s">
        <v>319</v>
      </c>
      <c r="E423" s="179">
        <v>281458612</v>
      </c>
      <c r="F423" s="180">
        <v>172813693</v>
      </c>
      <c r="H423" s="323"/>
      <c r="I423" s="323"/>
      <c r="J423" s="323"/>
      <c r="K423" s="323"/>
    </row>
    <row r="424" spans="2:11">
      <c r="B424" s="178" t="s">
        <v>35</v>
      </c>
      <c r="C424" s="178" t="s">
        <v>34</v>
      </c>
      <c r="D424" s="178" t="s">
        <v>319</v>
      </c>
      <c r="E424" s="179">
        <v>83448398</v>
      </c>
      <c r="F424" s="180">
        <v>4472730</v>
      </c>
      <c r="H424" s="323"/>
      <c r="I424" s="323"/>
      <c r="J424" s="323"/>
      <c r="K424" s="323"/>
    </row>
    <row r="425" spans="2:11">
      <c r="B425" s="178" t="s">
        <v>33</v>
      </c>
      <c r="C425" s="178" t="s">
        <v>343</v>
      </c>
      <c r="D425" s="178" t="s">
        <v>344</v>
      </c>
      <c r="E425" s="179">
        <v>1207640</v>
      </c>
      <c r="F425" s="180">
        <v>687979</v>
      </c>
      <c r="H425" s="323"/>
      <c r="I425" s="323"/>
      <c r="J425" s="323"/>
      <c r="K425" s="323"/>
    </row>
    <row r="426" spans="2:11">
      <c r="B426" s="178" t="s">
        <v>347</v>
      </c>
      <c r="C426" s="178" t="s">
        <v>325</v>
      </c>
      <c r="D426" s="178" t="s">
        <v>344</v>
      </c>
      <c r="E426" s="179">
        <v>676300</v>
      </c>
      <c r="F426" s="180">
        <v>155000</v>
      </c>
      <c r="H426" s="323"/>
      <c r="I426" s="323"/>
      <c r="J426" s="323"/>
      <c r="K426" s="323"/>
    </row>
    <row r="427" spans="2:11">
      <c r="B427" s="178" t="s">
        <v>345</v>
      </c>
      <c r="C427" s="178" t="s">
        <v>346</v>
      </c>
      <c r="D427" s="178" t="s">
        <v>344</v>
      </c>
      <c r="E427" s="179">
        <v>0</v>
      </c>
      <c r="F427" s="180">
        <v>5603182</v>
      </c>
      <c r="H427" s="323"/>
      <c r="I427" s="323"/>
      <c r="J427" s="323"/>
      <c r="K427" s="323"/>
    </row>
    <row r="428" spans="2:11">
      <c r="B428" s="178" t="s">
        <v>452</v>
      </c>
      <c r="C428" s="178" t="s">
        <v>453</v>
      </c>
      <c r="D428" s="178" t="s">
        <v>344</v>
      </c>
      <c r="E428" s="179">
        <v>0</v>
      </c>
      <c r="F428" s="355">
        <v>10160072</v>
      </c>
      <c r="H428" s="323"/>
      <c r="I428" s="323"/>
      <c r="J428" s="323"/>
      <c r="K428" s="323"/>
    </row>
    <row r="429" spans="2:11">
      <c r="B429" s="181" t="s">
        <v>303</v>
      </c>
      <c r="C429" s="181"/>
      <c r="D429" s="181"/>
      <c r="E429" s="182">
        <f>SUM(E422:E428)</f>
        <v>1349844010</v>
      </c>
      <c r="F429" s="182">
        <f>SUM(F422:F428)</f>
        <v>193892656</v>
      </c>
      <c r="G429" s="107"/>
    </row>
    <row r="431" spans="2:11">
      <c r="B431" s="49" t="s">
        <v>49</v>
      </c>
      <c r="C431" s="49"/>
      <c r="D431" s="49"/>
      <c r="E431" s="19"/>
    </row>
    <row r="432" spans="2:11">
      <c r="B432" s="1" t="s">
        <v>54</v>
      </c>
    </row>
    <row r="433" spans="2:7">
      <c r="B433" s="183" t="s">
        <v>36</v>
      </c>
      <c r="C433" s="45" t="s">
        <v>311</v>
      </c>
      <c r="D433" s="45" t="s">
        <v>312</v>
      </c>
      <c r="E433" s="184">
        <f>+E421</f>
        <v>46022</v>
      </c>
      <c r="F433" s="184">
        <f>+F421</f>
        <v>45657</v>
      </c>
    </row>
    <row r="434" spans="2:7">
      <c r="B434" s="234" t="s">
        <v>348</v>
      </c>
      <c r="C434" s="33" t="s">
        <v>315</v>
      </c>
      <c r="D434" s="235" t="s">
        <v>320</v>
      </c>
      <c r="E434" s="236">
        <v>1566530069</v>
      </c>
      <c r="F434" s="79">
        <v>1504040205</v>
      </c>
    </row>
    <row r="435" spans="2:7">
      <c r="B435" s="237" t="s">
        <v>347</v>
      </c>
      <c r="C435" s="167" t="s">
        <v>325</v>
      </c>
      <c r="D435" s="238" t="s">
        <v>344</v>
      </c>
      <c r="E435" s="239">
        <v>0</v>
      </c>
      <c r="F435" s="84">
        <v>87300000</v>
      </c>
    </row>
    <row r="436" spans="2:7">
      <c r="B436" s="20" t="s">
        <v>303</v>
      </c>
      <c r="C436" s="20"/>
      <c r="D436" s="20"/>
      <c r="E436" s="197">
        <f>SUM(E434:E435)</f>
        <v>1566530069</v>
      </c>
      <c r="F436" s="197">
        <f>SUM(F434:F435)</f>
        <v>1591340205</v>
      </c>
    </row>
    <row r="438" spans="2:7">
      <c r="B438" s="31" t="s">
        <v>304</v>
      </c>
      <c r="C438" s="31"/>
      <c r="D438" s="31"/>
    </row>
    <row r="439" spans="2:7">
      <c r="B439" s="185" t="s">
        <v>304</v>
      </c>
      <c r="C439" s="45" t="s">
        <v>311</v>
      </c>
      <c r="D439" s="45" t="s">
        <v>312</v>
      </c>
      <c r="E439" s="196">
        <f>+ER!D7</f>
        <v>46022</v>
      </c>
      <c r="F439" s="196">
        <f>+ER!E7</f>
        <v>45657</v>
      </c>
    </row>
    <row r="440" spans="2:7">
      <c r="B440" s="178" t="s">
        <v>317</v>
      </c>
      <c r="C440" s="33" t="s">
        <v>318</v>
      </c>
      <c r="D440" s="178" t="s">
        <v>344</v>
      </c>
      <c r="E440" s="82">
        <v>15657606</v>
      </c>
      <c r="F440" s="81">
        <v>0</v>
      </c>
    </row>
    <row r="441" spans="2:7">
      <c r="B441" s="178" t="s">
        <v>35</v>
      </c>
      <c r="C441" s="38" t="s">
        <v>34</v>
      </c>
      <c r="D441" s="178" t="s">
        <v>344</v>
      </c>
      <c r="E441" s="82">
        <v>6986081</v>
      </c>
      <c r="F441" s="81">
        <v>816268</v>
      </c>
    </row>
    <row r="442" spans="2:7">
      <c r="B442" s="178" t="s">
        <v>334</v>
      </c>
      <c r="C442" s="178" t="s">
        <v>325</v>
      </c>
      <c r="D442" s="178" t="s">
        <v>344</v>
      </c>
      <c r="E442" s="82">
        <v>3139455</v>
      </c>
      <c r="F442" s="81">
        <v>0</v>
      </c>
    </row>
    <row r="443" spans="2:7">
      <c r="B443" s="178" t="s">
        <v>33</v>
      </c>
      <c r="C443" s="178" t="s">
        <v>324</v>
      </c>
      <c r="D443" s="178" t="s">
        <v>344</v>
      </c>
      <c r="E443" s="82">
        <v>2753728</v>
      </c>
      <c r="F443" s="81">
        <v>0</v>
      </c>
    </row>
    <row r="444" spans="2:7">
      <c r="B444" s="178" t="s">
        <v>314</v>
      </c>
      <c r="C444" s="178" t="s">
        <v>315</v>
      </c>
      <c r="D444" s="178" t="s">
        <v>344</v>
      </c>
      <c r="E444" s="82">
        <v>2545455</v>
      </c>
      <c r="F444" s="81">
        <v>272727</v>
      </c>
      <c r="G444" s="200"/>
    </row>
    <row r="445" spans="2:7">
      <c r="B445" s="178" t="s">
        <v>322</v>
      </c>
      <c r="C445" s="38" t="s">
        <v>402</v>
      </c>
      <c r="D445" s="178" t="s">
        <v>321</v>
      </c>
      <c r="E445" s="82">
        <v>0</v>
      </c>
      <c r="F445" s="82">
        <v>0</v>
      </c>
    </row>
    <row r="446" spans="2:7">
      <c r="B446" s="186" t="s">
        <v>81</v>
      </c>
      <c r="C446" s="186"/>
      <c r="D446" s="186"/>
      <c r="E446" s="198">
        <f>SUM(E440:E445)</f>
        <v>31082325</v>
      </c>
      <c r="F446" s="187">
        <f>SUM(F440:F445)</f>
        <v>1088995</v>
      </c>
    </row>
    <row r="448" spans="2:7">
      <c r="B448" s="31" t="s">
        <v>82</v>
      </c>
      <c r="C448" s="31"/>
      <c r="D448" s="31"/>
    </row>
    <row r="449" spans="2:6">
      <c r="B449" s="188" t="s">
        <v>305</v>
      </c>
      <c r="C449" s="45" t="s">
        <v>311</v>
      </c>
      <c r="D449" s="45" t="s">
        <v>312</v>
      </c>
      <c r="E449" s="199">
        <f>+E439</f>
        <v>46022</v>
      </c>
      <c r="F449" s="195">
        <f>+F439</f>
        <v>45657</v>
      </c>
    </row>
    <row r="450" spans="2:6">
      <c r="B450" s="178" t="s">
        <v>314</v>
      </c>
      <c r="C450" s="178" t="s">
        <v>315</v>
      </c>
      <c r="D450" s="178" t="s">
        <v>316</v>
      </c>
      <c r="E450" s="240">
        <v>20419060630</v>
      </c>
      <c r="F450" s="241">
        <v>16798209557</v>
      </c>
    </row>
    <row r="451" spans="2:6">
      <c r="B451" s="186" t="s">
        <v>306</v>
      </c>
      <c r="C451" s="189"/>
      <c r="D451" s="189"/>
      <c r="E451" s="198">
        <f>SUM(E450:E450)</f>
        <v>20419060630</v>
      </c>
      <c r="F451" s="187">
        <f>SUM(F450:F450)</f>
        <v>16798209557</v>
      </c>
    </row>
    <row r="452" spans="2:6">
      <c r="E452" s="200"/>
    </row>
  </sheetData>
  <sortState xmlns:xlrd2="http://schemas.microsoft.com/office/spreadsheetml/2017/richdata2" ref="B274:D275">
    <sortCondition descending="1" ref="C274:C275"/>
  </sortState>
  <mergeCells count="93">
    <mergeCell ref="G154:H154"/>
    <mergeCell ref="I154:I155"/>
    <mergeCell ref="J154:J155"/>
    <mergeCell ref="E154:E155"/>
    <mergeCell ref="F154:F155"/>
    <mergeCell ref="B152:F152"/>
    <mergeCell ref="B137:F137"/>
    <mergeCell ref="B100:F105"/>
    <mergeCell ref="B107:F107"/>
    <mergeCell ref="B109:F110"/>
    <mergeCell ref="B111:F121"/>
    <mergeCell ref="B148:I150"/>
    <mergeCell ref="B108:F108"/>
    <mergeCell ref="B310:F311"/>
    <mergeCell ref="B305:F306"/>
    <mergeCell ref="B301:F301"/>
    <mergeCell ref="B297:F297"/>
    <mergeCell ref="B122:F122"/>
    <mergeCell ref="B123:F125"/>
    <mergeCell ref="B127:F127"/>
    <mergeCell ref="B129:F130"/>
    <mergeCell ref="B132:F132"/>
    <mergeCell ref="B134:F135"/>
    <mergeCell ref="B154:B155"/>
    <mergeCell ref="C154:D154"/>
    <mergeCell ref="B299:C299"/>
    <mergeCell ref="B168:F168"/>
    <mergeCell ref="B178:F178"/>
    <mergeCell ref="B180:F180"/>
    <mergeCell ref="B98:F98"/>
    <mergeCell ref="B73:F73"/>
    <mergeCell ref="B74:F74"/>
    <mergeCell ref="B75:F75"/>
    <mergeCell ref="B76:F76"/>
    <mergeCell ref="B78:F96"/>
    <mergeCell ref="B195:F195"/>
    <mergeCell ref="B217:F217"/>
    <mergeCell ref="B280:F280"/>
    <mergeCell ref="B239:F239"/>
    <mergeCell ref="B294:D294"/>
    <mergeCell ref="B292:D292"/>
    <mergeCell ref="B236:F236"/>
    <mergeCell ref="B237:H237"/>
    <mergeCell ref="C9:F9"/>
    <mergeCell ref="C7:F7"/>
    <mergeCell ref="C8:F8"/>
    <mergeCell ref="C38:D38"/>
    <mergeCell ref="C10:F10"/>
    <mergeCell ref="C11:F11"/>
    <mergeCell ref="C12:F12"/>
    <mergeCell ref="C13:F13"/>
    <mergeCell ref="B15:F15"/>
    <mergeCell ref="B17:F35"/>
    <mergeCell ref="B58:B60"/>
    <mergeCell ref="C61:F61"/>
    <mergeCell ref="C51:D51"/>
    <mergeCell ref="C40:D40"/>
    <mergeCell ref="C41:D41"/>
    <mergeCell ref="C42:D42"/>
    <mergeCell ref="C43:D43"/>
    <mergeCell ref="C45:D45"/>
    <mergeCell ref="C62:F62"/>
    <mergeCell ref="C63:F63"/>
    <mergeCell ref="C60:F60"/>
    <mergeCell ref="C57:F57"/>
    <mergeCell ref="C58:F58"/>
    <mergeCell ref="C59:F59"/>
    <mergeCell ref="B331:H331"/>
    <mergeCell ref="B333:H333"/>
    <mergeCell ref="B351:C351"/>
    <mergeCell ref="B373:I378"/>
    <mergeCell ref="G323:G324"/>
    <mergeCell ref="H323:H324"/>
    <mergeCell ref="I323:I324"/>
    <mergeCell ref="B323:B324"/>
    <mergeCell ref="C323:C324"/>
    <mergeCell ref="D323:D324"/>
    <mergeCell ref="E323:E324"/>
    <mergeCell ref="F323:F324"/>
    <mergeCell ref="B379:C379"/>
    <mergeCell ref="B380:C380"/>
    <mergeCell ref="B332:I332"/>
    <mergeCell ref="B367:C367"/>
    <mergeCell ref="B368:C368"/>
    <mergeCell ref="B369:C369"/>
    <mergeCell ref="B370:C370"/>
    <mergeCell ref="B371:C371"/>
    <mergeCell ref="B334:I334"/>
    <mergeCell ref="B398:B399"/>
    <mergeCell ref="B406:B407"/>
    <mergeCell ref="G406:K406"/>
    <mergeCell ref="L406:L407"/>
    <mergeCell ref="L398:L399"/>
  </mergeCells>
  <pageMargins left="0.70866141732283472" right="0.70866141732283472" top="0.74803149606299213" bottom="0.74803149606299213" header="0.31496062992125984" footer="0.31496062992125984"/>
  <pageSetup paperSize="9" scale="62" fitToHeight="5" orientation="portrait" r:id="rId1"/>
  <ignoredErrors>
    <ignoredError sqref="E391 C242:D242 C245:D245 C243:C244 C249:D249 C248 C253:D258 C261:D261 C259:C260 C270:D270 C273:D273 C272 C271 C276:D276 C277" unlockedFormula="1"/>
    <ignoredError sqref="C193" formulaRange="1"/>
  </ignoredErrors>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+6KltEketfsvgy6wlJTsG4Hnp9AMHimGMcYSq1kKt60=</DigestValue>
    </Reference>
    <Reference Type="http://www.w3.org/2000/09/xmldsig#Object" URI="#idOfficeObject">
      <DigestMethod Algorithm="http://www.w3.org/2001/04/xmlenc#sha256"/>
      <DigestValue>QQ4yLkGGYKrSRO4GVqboJEZkvxIGcPPg4nd+raIq2Xg=</DigestValue>
    </Reference>
    <Reference Type="http://uri.etsi.org/01903#SignedProperties" URI="#idSignedProperties">
      <Transforms>
        <Transform Algorithm="http://www.w3.org/TR/2001/REC-xml-c14n-20010315"/>
      </Transforms>
      <DigestMethod Algorithm="http://www.w3.org/2001/04/xmlenc#sha256"/>
      <DigestValue>sZkYTMX7RPLe3FLHPy89+sksiQSrfEvb8g2bR/63Jqo=</DigestValue>
    </Reference>
  </SignedInfo>
  <SignatureValue>JCHjg8x0Hb91vrZFP1prvjSGe1BAsiPxcprQyjFO8b9RRqRj6nKt5ObSD8tHpPokuWKbzM/oahjy
6wtiLUCvvygOUP7BfdDcJuq9zKqe3DNGwHMoE04i1mJgdCI4wXsFMwMFz//kTJP3wFxEYQ5iWhJ8
X0lJjl7s0/hC82I0UqDT9x3YEODhFQtlsJt8jPrj6xMUTZMWEVverNxrpgRA9nGLQekAao2DAN8E
46+uqewiTukHO6C+nH9BDidP53vsOzmilbo8FvLGf6qh03rVRuN83IFeeqmWknnXHasqyJbiUmLD
a1U8Hs+B6fNdaAb2+ir9LyMBoLUf6KQR5mHKmw==</SignatureValue>
  <KeyInfo>
    <X509Data>
      <X509Certificate>MIIIGzCCBgOgAwIBAgIRAKgEG9QNU5WRRt2efaYf25IwDQYJKoZIhvcNAQELBQAwgYUxCzAJBgNVBAYTAlBZMQ0wCwYDVQQKEwRJQ1BQMTgwNgYDVQQLEy9QcmVzdGFkb3IgQ3VhbGlmaWNhZG8gZGUgU2VydmljaW9zIGRlIENvbmZpYW56YTEVMBMGA1UEAxMMQ09ERTEwMCBTLkEuMRYwFAYDVQQFEw1SVUM4MDA4MDYxMC03MB4XDTI1MDYzMDEzMTEyMVoXDTI2MDYzMDEzMTEyMVowgbQxCzAJBgNVBAYTAlBZMSswKQYDVQQKEyJDRVJUSUZJQ0FETyBDVUFMSUZJQ0FETyBUUklCVVRBUklPMQswCQYDVQQLEwJGMTEXMBUGA1UEBBMOUEFSRURFUyBGUkFOQ08xFjAUBgNVBCoTDUNFU0FSIEVTVEVCQU4xJjAkBgNVBAMTHUNFU0FSIEVTVEVCQU4gIFBBUkVERVMgRlJBTkNPMRIwEAYDVQQFEwlDSTE0OTYwMDUwggEiMA0GCSqGSIb3DQEBAQUAA4IBDwAwggEKAoIBAQC9jphUr/KOKEGrsrr4l3CKrDpaSc0wu4n7ayo0SX1UNrbA+gIrLMh3ggAmZB6bf17J2fVCzhFq4nG6W+HjeNLhAETtcGMzT22TAil2ewb92K3K4XW4OUoqoo62si79cq0xO0r0iyfMIv27uFIkyleVjYZH0ozLQcwmW3ruoNsMzm/SrBgSwmg4BLFFkV/+5ZC4IC3Qqc3hhZVPnIsSluOfJby3Nf8XXY3QFcL/O2alDh6qTI0ISUiVTsmHSqi3DXVrj3qlPhuU2Z61OjvTiKKamdqr0LmkTbuDgeOf0AjiyqTmS5YB6fXwg+KeylWnaK5JLk8hsam8MrG22r4qgL+NAgMBAAGjggNTMIIDTzAMBgNVHRMBAf8EAjAAMB0GA1UdDgQWBBRyQzuAyivh9gvXn9gpXmk7ZZMrgDAfBgNVHSMEGDAWgBS+NVRiaGDnJtMxwV+XseL2ZM4H9TAOBgNVHQ8BAf8EBAMCBeAwgckGA1UdEQSBwTCBvoEWQ1BBUkVERVNAQ0FESUVNLkNPTS5QWaSBozCBoDFFMEMGA1UEChM8Q0FESUVNIEFETUlOSVNUUkFET1JBIERFIEZPTkRPUyBQQVRSSU9OSUFMRVMgREUgSU5WRVJTSU9OIFNBMRMwEQYDVQQMEwpQUkVTSURFTlRFMSowKAYDVQQNDCFGSVJNQSBFTEVDVFLDk05JQ0EgZGUgbml2ZWwgbWVkaW8xFjAUBgNVBAUTDVJVQzgwMDQwOTM0LTUwgfcGA1UdIASB7zCB7DCB6QYLKwYBBAGDrnABAQQwgdkwRgYIKwYBBQUHAgEWOmh0dHBzOi8vY29kZTEwMC5jb20ucHkvcmVwb3NpdG9yaW8tZGUtZG9jdW1lbnRvcy1wdWJsaWNvcy8wgY4GCCsGAQUFBwICMIGBDH9jZXJ0aWZpY2FkbyBjdWFsaWZpY2FkbyBkZSBmaXJtYSBlbGVjdHLDs25pY2EgdGlwbyBGMS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BMIGJBggrBgEFBQcBAQR9MHswOQYIKwYBBQUHMAGGLWh0dHA6Ly9vY3NwLmNvZGUxMDAuY29tLnB5L29jc3AvY2EtY29kZTEwMC1zYTA+BggrBgEFBQcwAoYyaHR0cDovL3BjYTEuY29kZTEwMC5jb20ucHkvY2VydHMvY2EtY29kZTEwMC1zYS5jZXIwDQYJKoZIhvcNAQELBQADggIBANOjqGmC5qnqw4XEO6tRyRFnhTWN9VAr7wB5rleoh+3zEs8ch8AUFYitquTCoeA+kVD/9gm7lMISseLhCU5UnxKlS7HMbREKK8t1wEg+3XggZNYXiTJEnQ6w6UzRaxE7ZWr5oa2F8N69BMalC7qYfkmGY9OwRrVrdoTjyZMYMsrZlJV/igvI5IJVbuxNNA0hotorkzfH/nlooNWdgMLXuBbQL/DC5CKq2qzoRqX03ckgGlbfVChsvkQltlEgzAn7vowjv9TBjp9lgvvNjfLxA9r8dqwxxqOoJ5yLrFfCXHjKr0ywycUhzBabdj9x2SJ1RyzXevhu3VAnX5gTwKK3hGWViKMT5HVV1Dox6+rd52XnUXtUSRid3v0TEGRyKyKlCqXIWZyWMT0Srox3RNuXG1UTOqiZTm+1WaS7yZ9A20UojsprRhwsIXvoEG4YoROJBnCLXtaOmXZbQES2Uj27/CMb5FBDdEMVQOMB/FO/U+y7wDRBi7oC4CLRBP6htczduB0jkpXzhF30Ow9zhS5YMwDgDRlnRjTQawQ1AXQIJiIdJEqExY84gWI34uVeDXCkbZsBeA1mfGfbbP7TtclN/pz5dRrLLXCrgskkQ5N1PK7LjqDvfsI0gDNwVKrJjhmcKXCke5Zppee29i8l7xSwCcfTFEMGTNqvw/uT+cF4DR8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/6dni2NcTQQeAKL7LAnR1gs6iAeB5rwpayj3jG6A5Qc=</DigestValue>
      </Reference>
      <Reference URI="/xl/calcChain.xml?ContentType=application/vnd.openxmlformats-officedocument.spreadsheetml.calcChain+xml">
        <DigestMethod Algorithm="http://www.w3.org/2001/04/xmlenc#sha256"/>
        <DigestValue>qhT+4kzYh59cGz3kjLZwfvrAbFk82GWyVlYt03K8dEs=</DigestValue>
      </Reference>
      <Reference URI="/xl/featurePropertyBag/featurePropertyBag.xml?ContentType=application/vnd.ms-excel.featurepropertybag+xml">
        <DigestMethod Algorithm="http://www.w3.org/2001/04/xmlenc#sha256"/>
        <DigestValue>jtDgi98jvXy3nWw00uHTCc5X/haEe2Ymi3J/lgZnaiI=</DigestValue>
      </Reference>
      <Reference URI="/xl/printerSettings/printerSettings1.bin?ContentType=application/vnd.openxmlformats-officedocument.spreadsheetml.printerSettings">
        <DigestMethod Algorithm="http://www.w3.org/2001/04/xmlenc#sha256"/>
        <DigestValue>pY01hJYJqWTg/wszcdLQeARKpERXVhLyDIJqKOGzXus=</DigestValue>
      </Reference>
      <Reference URI="/xl/printerSettings/printerSettings2.bin?ContentType=application/vnd.openxmlformats-officedocument.spreadsheetml.printerSettings">
        <DigestMethod Algorithm="http://www.w3.org/2001/04/xmlenc#sha256"/>
        <DigestValue>i1H/KDFjJcYFnRoG/vQAPO15syS6bTWL9W8sSlcyte0=</DigestValue>
      </Reference>
      <Reference URI="/xl/printerSettings/printerSettings3.bin?ContentType=application/vnd.openxmlformats-officedocument.spreadsheetml.printerSettings">
        <DigestMethod Algorithm="http://www.w3.org/2001/04/xmlenc#sha256"/>
        <DigestValue>i1H/KDFjJcYFnRoG/vQAPO15syS6bTWL9W8sSlcyte0=</DigestValue>
      </Reference>
      <Reference URI="/xl/printerSettings/printerSettings4.bin?ContentType=application/vnd.openxmlformats-officedocument.spreadsheetml.printerSettings">
        <DigestMethod Algorithm="http://www.w3.org/2001/04/xmlenc#sha256"/>
        <DigestValue>pY01hJYJqWTg/wszcdLQeARKpERXVhLyDIJqKOGzXus=</DigestValue>
      </Reference>
      <Reference URI="/xl/printerSettings/printerSettings5.bin?ContentType=application/vnd.openxmlformats-officedocument.spreadsheetml.printerSettings">
        <DigestMethod Algorithm="http://www.w3.org/2001/04/xmlenc#sha256"/>
        <DigestValue>UYmPzASXC59m43P6m96AIGO4KjYcYQ21FqAgDyYenmc=</DigestValue>
      </Reference>
      <Reference URI="/xl/sharedStrings.xml?ContentType=application/vnd.openxmlformats-officedocument.spreadsheetml.sharedStrings+xml">
        <DigestMethod Algorithm="http://www.w3.org/2001/04/xmlenc#sha256"/>
        <DigestValue>oXrjucB6KVdx7E+ycewIMbvxK4hn8pTbnhxVJKqbWhU=</DigestValue>
      </Reference>
      <Reference URI="/xl/styles.xml?ContentType=application/vnd.openxmlformats-officedocument.spreadsheetml.styles+xml">
        <DigestMethod Algorithm="http://www.w3.org/2001/04/xmlenc#sha256"/>
        <DigestValue>EAAm/CWo/lyBudSJBX5pEGlwifT3hKUkWof7wMLJu3k=</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iADZqohe0ikV7Scs3EVGJioLf9s1G8SG4qzqD6axR54=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3OvaJdl+318I1OC9Xne5Sbd/xvKKcqzGW6uZsUhI6iE=</DigestValue>
      </Reference>
      <Reference URI="/xl/worksheets/sheet2.xml?ContentType=application/vnd.openxmlformats-officedocument.spreadsheetml.worksheet+xml">
        <DigestMethod Algorithm="http://www.w3.org/2001/04/xmlenc#sha256"/>
        <DigestValue>fX/cwQvwrobSv1Tx5aGKYiHlxa3NL2KGug/0528xYs8=</DigestValue>
      </Reference>
      <Reference URI="/xl/worksheets/sheet3.xml?ContentType=application/vnd.openxmlformats-officedocument.spreadsheetml.worksheet+xml">
        <DigestMethod Algorithm="http://www.w3.org/2001/04/xmlenc#sha256"/>
        <DigestValue>+U2hNaPJaJr6K7Hgaxqvbm2KPT+/B1S2OT8Nvne9bsg=</DigestValue>
      </Reference>
      <Reference URI="/xl/worksheets/sheet4.xml?ContentType=application/vnd.openxmlformats-officedocument.spreadsheetml.worksheet+xml">
        <DigestMethod Algorithm="http://www.w3.org/2001/04/xmlenc#sha256"/>
        <DigestValue>X7KlFwT01WHnj2/SdyJAk33SUqLHmKIX3l5xml7hmic=</DigestValue>
      </Reference>
      <Reference URI="/xl/worksheets/sheet5.xml?ContentType=application/vnd.openxmlformats-officedocument.spreadsheetml.worksheet+xml">
        <DigestMethod Algorithm="http://www.w3.org/2001/04/xmlenc#sha256"/>
        <DigestValue>gsqX6ufg94HWNgEWiFfbKgx6GlI9fBAItCYholHhlps=</DigestValue>
      </Reference>
    </Manifest>
    <SignatureProperties>
      <SignatureProperty Id="idSignatureTime" Target="#idPackageSignature">
        <mdssi:SignatureTime xmlns:mdssi="http://schemas.openxmlformats.org/package/2006/digital-signature">
          <mdssi:Format>YYYY-MM-DDThh:mm:ssTZD</mdssi:Format>
          <mdssi:Value>2026-03-31T00:10:27Z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2026-03-31T00:10:27Z</xd:SigningTime>
          <xd:SigningCertificate>
            <xd:Cert>
              <xd:CertDigest>
                <DigestMethod Algorithm="http://www.w3.org/2001/04/xmlenc#sha256"/>
                <DigestValue>6YA55DSkyzM6j27dfSzMASBASF9yJVsLEjvf/xiziwU=</DigestValue>
              </xd:CertDigest>
              <xd:IssuerSerial>
                <X509IssuerName>SERIALNUMBER=RUC80080610-7, CN=CODE100 S.A., OU=Prestador Cualificado de Servicios de Confianza, O=ICPP, C=PY</X509IssuerName>
                <X509SerialNumber>223331636904854109860690474714464770962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Indication>
        </xd:SignedDataObject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ZlOyl04iQtVRhgMNQnvppc0yQRZ4YAtuaFApUbaAjjc=</DigestValue>
    </Reference>
    <Reference Type="http://www.w3.org/2000/09/xmldsig#Object" URI="#idOfficeObject">
      <DigestMethod Algorithm="http://www.w3.org/2001/04/xmlenc#sha256"/>
      <DigestValue>d7XbI+qnbZdQX8G3I8/y+yf+HkFby63dvuXtN80BhUI=</DigestValue>
    </Reference>
    <Reference Type="http://uri.etsi.org/01903#SignedProperties" URI="#idSignedProperties">
      <Transforms>
        <Transform Algorithm="http://www.w3.org/TR/2001/REC-xml-c14n-20010315"/>
      </Transforms>
      <DigestMethod Algorithm="http://www.w3.org/2001/04/xmlenc#sha256"/>
      <DigestValue>ntwdMtbLukrnieuZDO1/0BxIzuT2VC2eePuRS0aysz8=</DigestValue>
    </Reference>
  </SignedInfo>
  <SignatureValue>YPd9xSkn1y9vzJu6Wr3EhhAl5Apf/oV5ZXY5si3IvjQmRs/SgiiB8ztz2pFAI5uydtp1t/4JtkBa
4tEfh1g2wXctPMxoWjRt2B1xM9do4DjQKfHvnCEOEsY0y8QQ/QVVXc6VgByyrIh0RTIyE1uYwbv5
t30gtayKpbeadU4cSstyYOl6wAST7Nne6wtrtViHjg7cgHYuq+mhXufhPEYFk2Hi434pa9UUYTm8
c3blP+MYzFC6Mbia3uDTkKOrB9NQHSyFzrIHhKben1F9g2MQJKBi0YAafa00fQCjeuDxhMnFUOWd
ncbvD7uk5u4StDXwIF+G6LYIDAm7vdPX8r7sRQ==</SignatureValue>
  <KeyInfo>
    <X509Data>
      <X509Certificate>MIIIgDCCBmigAwIBAgIISp5n8EvoGQowDQYJKoZIhvcNAQELBQAwWjEaMBgGA1UEAwwRQ0EtRE9DVU1FTlRBIFMuQS4xFjAUBgNVBAUTDVJVQzgwMDUwMTcyLTExFzAVBgNVBAoMDkRPQ1VNRU5UQSBTLkEuMQswCQYDVQQGEwJQWTAeFw0yNTA1MTMxOTU2MDBaFw0yNzA1MTMxOTU2MDBaMIG1MSEwHwYDVQQDDBhKVUFOQSBQQUJMQSBHQUxFQU5PIEJBRVoxEjAQBgNVBAUTCUNJMTM0MTU5NTEUMBIGA1UEKgwLSlVBTkEgUEFCTEExFTATBgNVBAQMDEdBTEVBTk8gQkFFWjELMAkGA1UECwwCRjIxNTAzBgNVBAoMLENFUlRJRklDQURPIENVQUxJRklDQURPIERFIEZJUk1BIEVMRUNUUk9OSUNBMQswCQYDVQQGEwJQWTCCASIwDQYJKoZIhvcNAQEBBQADggEPADCCAQoCggEBAJqyYgh2+qDOyYqLtjiR3q+CT+KP1MYqRUlNDpaweuYfN/LANuivp4Bn83BcHAvaIRhZwTFuz7Kt3sqk5x8pHHXhL/BbXIUiiQCcs1LC8AKa7V1abb/XZrCtsSp2rDeK0SX+hpi3HElSKMtVRWxGZ+t2Ph0IYzgU0ZRQuVsddu0MypgcT5TX0xs7QIogs822WzGCVzfv0N+tqOs6COtQ9uAZJmj6bEEQCSzmkSUQNaCA/qis+GayNFeVVvxtBEcsMMU7JhRealhQ3dcVOggtTNM+bzcVnqcgPfR1qvqKmvmNO9xcMSLZ0ZRG1DrNkBYfOWqrDMEgg6vJmTgr2jXsA+kCAwEAAaOCA+wwggPoMAwGA1UdEwEB/wQCMAAwHwYDVR0jBBgwFoAUoT2FK83YLJYfOQIMn1M7WNiVC3swgZQGCCsGAQUFBwEBBIGHMIGEMFUGCCsGAQUFBzAChklodHRwczovL3d3dy5kaWdpdG8uY29tLnB5L3VwbG9hZHMvY2VydGlmaWNhZG8tZG9jdW1lbnRhLXNhLTE1MzUxMTc3NzEuY3J0MCsGCCsGAQUFBzABhh9odHRwczovL3d3dy5kaWdpdG8uY29tLnB5L29jc3AvME8GA1UdEQRIMEaBGGp1YW5pZ2FsMjAxMUBob3RtYWlsLmNvb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LPvpF5Dv9aMMTQwFCkellqzZIUhMA4GA1UdDwEB/wQEAwIF4DANBgkqhkiG9w0BAQsFAAOCAgEARFbGGel9E+eK1OfC2MBpdodnqmnR2hRkIRvYsRcl1mPGM3DMWc/zGL5sA/cVq5gCRmbBEpuciLKTul4blPEOJ/OAM8mgeoJgKnUamv9uuEiZkXxqRYjCNblEJKILNvQszXQJSY2AtsRMmmC0TBr1/p4NKcHwloI15Z/U47mTek5d4sC7um9Sv/Pmgv+t8vuvdxvRZrL6DBSsZm84OA67UgM5PVnuyDWjBfPR521kd0z0PwousSM82uAKNeSrBfRZzjxckvniBcIpeP5w2zbe8KKi08m8bgk1PGchMS7UvO/jh0HYNP48lsWwD3PPYo/e8PQzVP9GV9tqZfYxJ4PfzJkOGbb/0NYzqp5FcECfLrBvLvVsYRHqztrHBAFUnnuOpz9o6qlwL+BctDX1vaoPo5xdDU015+p9LgTX0wIUTj320MeACXsLDNpw2Nfr0csYHgJhDk+xwteTQKj473TJjIO0ya2FKRWufzMBiKs+vBMWO+6j0+CkjdIaXxa+Iu+QCjLJZKUoi68vjLreSH8DL0Dsai1USqrf6PFYdO8XKe4/VX1bSowq1O1h6OCXJHeQJLkIu2UaHSi3hFAQ/ucksRbMQJAfDI6Iyf/aUM5KkzoJJYLH9qIByUZHQZj2U3+vnk83402moZcl6XF0OqPvJtFyDHs7Ys0bwx7t1fROPj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/6dni2NcTQQeAKL7LAnR1gs6iAeB5rwpayj3jG6A5Qc=</DigestValue>
      </Reference>
      <Reference URI="/xl/calcChain.xml?ContentType=application/vnd.openxmlformats-officedocument.spreadsheetml.calcChain+xml">
        <DigestMethod Algorithm="http://www.w3.org/2001/04/xmlenc#sha256"/>
        <DigestValue>qhT+4kzYh59cGz3kjLZwfvrAbFk82GWyVlYt03K8dEs=</DigestValue>
      </Reference>
      <Reference URI="/xl/featurePropertyBag/featurePropertyBag.xml?ContentType=application/vnd.ms-excel.featurepropertybag+xml">
        <DigestMethod Algorithm="http://www.w3.org/2001/04/xmlenc#sha256"/>
        <DigestValue>jtDgi98jvXy3nWw00uHTCc5X/haEe2Ymi3J/lgZnaiI=</DigestValue>
      </Reference>
      <Reference URI="/xl/printerSettings/printerSettings1.bin?ContentType=application/vnd.openxmlformats-officedocument.spreadsheetml.printerSettings">
        <DigestMethod Algorithm="http://www.w3.org/2001/04/xmlenc#sha256"/>
        <DigestValue>pY01hJYJqWTg/wszcdLQeARKpERXVhLyDIJqKOGzXus=</DigestValue>
      </Reference>
      <Reference URI="/xl/printerSettings/printerSettings2.bin?ContentType=application/vnd.openxmlformats-officedocument.spreadsheetml.printerSettings">
        <DigestMethod Algorithm="http://www.w3.org/2001/04/xmlenc#sha256"/>
        <DigestValue>i1H/KDFjJcYFnRoG/vQAPO15syS6bTWL9W8sSlcyte0=</DigestValue>
      </Reference>
      <Reference URI="/xl/printerSettings/printerSettings3.bin?ContentType=application/vnd.openxmlformats-officedocument.spreadsheetml.printerSettings">
        <DigestMethod Algorithm="http://www.w3.org/2001/04/xmlenc#sha256"/>
        <DigestValue>i1H/KDFjJcYFnRoG/vQAPO15syS6bTWL9W8sSlcyte0=</DigestValue>
      </Reference>
      <Reference URI="/xl/printerSettings/printerSettings4.bin?ContentType=application/vnd.openxmlformats-officedocument.spreadsheetml.printerSettings">
        <DigestMethod Algorithm="http://www.w3.org/2001/04/xmlenc#sha256"/>
        <DigestValue>pY01hJYJqWTg/wszcdLQeARKpERXVhLyDIJqKOGzXus=</DigestValue>
      </Reference>
      <Reference URI="/xl/printerSettings/printerSettings5.bin?ContentType=application/vnd.openxmlformats-officedocument.spreadsheetml.printerSettings">
        <DigestMethod Algorithm="http://www.w3.org/2001/04/xmlenc#sha256"/>
        <DigestValue>UYmPzASXC59m43P6m96AIGO4KjYcYQ21FqAgDyYenmc=</DigestValue>
      </Reference>
      <Reference URI="/xl/sharedStrings.xml?ContentType=application/vnd.openxmlformats-officedocument.spreadsheetml.sharedStrings+xml">
        <DigestMethod Algorithm="http://www.w3.org/2001/04/xmlenc#sha256"/>
        <DigestValue>oXrjucB6KVdx7E+ycewIMbvxK4hn8pTbnhxVJKqbWhU=</DigestValue>
      </Reference>
      <Reference URI="/xl/styles.xml?ContentType=application/vnd.openxmlformats-officedocument.spreadsheetml.styles+xml">
        <DigestMethod Algorithm="http://www.w3.org/2001/04/xmlenc#sha256"/>
        <DigestValue>EAAm/CWo/lyBudSJBX5pEGlwifT3hKUkWof7wMLJu3k=</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iADZqohe0ikV7Scs3EVGJioLf9s1G8SG4qzqD6axR54=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3OvaJdl+318I1OC9Xne5Sbd/xvKKcqzGW6uZsUhI6iE=</DigestValue>
      </Reference>
      <Reference URI="/xl/worksheets/sheet2.xml?ContentType=application/vnd.openxmlformats-officedocument.spreadsheetml.worksheet+xml">
        <DigestMethod Algorithm="http://www.w3.org/2001/04/xmlenc#sha256"/>
        <DigestValue>fX/cwQvwrobSv1Tx5aGKYiHlxa3NL2KGug/0528xYs8=</DigestValue>
      </Reference>
      <Reference URI="/xl/worksheets/sheet3.xml?ContentType=application/vnd.openxmlformats-officedocument.spreadsheetml.worksheet+xml">
        <DigestMethod Algorithm="http://www.w3.org/2001/04/xmlenc#sha256"/>
        <DigestValue>+U2hNaPJaJr6K7Hgaxqvbm2KPT+/B1S2OT8Nvne9bsg=</DigestValue>
      </Reference>
      <Reference URI="/xl/worksheets/sheet4.xml?ContentType=application/vnd.openxmlformats-officedocument.spreadsheetml.worksheet+xml">
        <DigestMethod Algorithm="http://www.w3.org/2001/04/xmlenc#sha256"/>
        <DigestValue>X7KlFwT01WHnj2/SdyJAk33SUqLHmKIX3l5xml7hmic=</DigestValue>
      </Reference>
      <Reference URI="/xl/worksheets/sheet5.xml?ContentType=application/vnd.openxmlformats-officedocument.spreadsheetml.worksheet+xml">
        <DigestMethod Algorithm="http://www.w3.org/2001/04/xmlenc#sha256"/>
        <DigestValue>gsqX6ufg94HWNgEWiFfbKgx6GlI9fBAItCYholHhlps=</DigestValue>
      </Reference>
    </Manifest>
    <SignatureProperties>
      <SignatureProperty Id="idSignatureTime" Target="#idPackageSignature">
        <mdssi:SignatureTime xmlns:mdssi="http://schemas.openxmlformats.org/package/2006/digital-signature">
          <mdssi:Format>YYYY-MM-DDThh:mm:ssTZD</mdssi:Format>
          <mdssi:Value>2026-03-31T00:58:49Z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Informe CNV</SignatureComments>
          <WindowsVersion>10.0</WindowsVersion>
          <OfficeVersion>16.0.19127/27</OfficeVersion>
          <ApplicationVersion>16.0.19127</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2026-03-31T00:58:49Z</xd:SigningTime>
          <xd:SigningCertificate>
            <xd:Cert>
              <xd:CertDigest>
                <DigestMethod Algorithm="http://www.w3.org/2001/04/xmlenc#sha256"/>
                <DigestValue>O2dIcAM5Oc5V0fqBPkH6L5gycY8h4YVQOIF6Wx8unsg=</DigestValue>
              </xd:CertDigest>
              <xd:IssuerSerial>
                <X509IssuerName>C=PY, O=DOCUMENTA S.A., SERIALNUMBER=RUC80050172-1, CN=CA-DOCUMENTA S.A.</X509IssuerName>
                <X509SerialNumber>5376849286890264842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Informe CNV</xd:CommitmentTypeQualifier>
            </xd:CommitmentTypeQualifiers>
          </xd:CommitmentTypeIndication>
        </xd:SignedDataObjectProperties>
      </xd: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LZhOYeORubCmNM95+3rTXMGiPOy8h8ZxGFzeiBFtSOg=</DigestValue>
    </Reference>
    <Reference Type="http://www.w3.org/2000/09/xmldsig#Object" URI="#idOfficeObject">
      <DigestMethod Algorithm="http://www.w3.org/2001/04/xmlenc#sha256"/>
      <DigestValue>kuXPYPYub7l1wkScuS9qJwzSYefavTrvnfZLE+lGmaE=</DigestValue>
    </Reference>
    <Reference Type="http://uri.etsi.org/01903#SignedProperties" URI="#idSignedProperties">
      <Transforms>
        <Transform Algorithm="http://www.w3.org/TR/2001/REC-xml-c14n-20010315"/>
      </Transforms>
      <DigestMethod Algorithm="http://www.w3.org/2001/04/xmlenc#sha256"/>
      <DigestValue>qPD8JN4+i5yvfd9WRYjvDGIpjwIR2VA0+NMjJY4ViU0=</DigestValue>
    </Reference>
  </SignedInfo>
  <SignatureValue>Y7V/ZGq6JtP2/B0SJqEOpifaczAiGwxmvlhXTUOFe0MLxUvZ+keYWoLwCQ0LraHg99UJ3Z17p4Ro
OUy5/fNyK+nPS3mOtG8HxDwVZ79vrz4lDAl3v7cZzFbzwDy7wBGpA19I2KaRE7hMw0HAfGmjDO/l
4H4hDFI1vMPhI2D8o6rLhVcYIhaIT6MccRTyjoO4HpXwPKUUXhCUdvbofoj8F0ZqRQdz1YvNKuNN
Q8wTtaf1u5ikIFv4mk6E/KtWDns9e50M/+d4hImQioMFW4pvb9KsKP7LuJ4gWjrbqWZvfPNlWmjf
NMlQVONOLyeq0r9wyDbbnCPWBladedm0UAixLA==</SignatureValue>
  <KeyInfo>
    <X509Data>
      <X509Certificate>MIIIgzCCBmugAwIBAgIILUpjunnrZnwwDQYJKoZIhvcNAQELBQAwWjEaMBgGA1UEAwwRQ0EtRE9DVU1FTlRBIFMuQS4xFjAUBgNVBAUTDVJVQzgwMDUwMTcyLTExFzAVBgNVBAoMDkRPQ1VNRU5UQSBTLkEuMQswCQYDVQQGEwJQWTAeFw0yNTA1MTMxOTE1MDBaFw0yNzA1MTMxOTE1MDBaMIG7MSQwIgYDVQQDDBtKT1JHRSBSQU1PTiBVR0FSVEUgVklMTEFMQkExEjAQBgNVBAUTCUNJMzg1Mzc4MjEUMBIGA1UEKgwLSk9SR0UgUkFNT04xGDAWBgNVBAQMD1VHQVJURSBWSUxMQUxCQTELMAkGA1UECwwCRjIxNTAzBgNVBAoMLENFUlRJRklDQURPIENVQUxJRklDQURPIERFIEZJUk1BIEVMRUNUUk9OSUNBMQswCQYDVQQGEwJQWTCCASIwDQYJKoZIhvcNAQEBBQADggEPADCCAQoCggEBAKKKnR+aiEvx/bft5xDuQhjwLe7UNdhwvpzLUU1bL7O78GGriS18vzdyR/Nz/oeFEntAd6IjsJwl0j2WFDJoLLPpd7flc/tejPXbRM75m8Pvx3HY724jU7SoGVMJ5LWELQNiLzZdeuqN1pZwj3+ChD3+FRsJpl5DUYpFmZvxkMJZGFoOkcsGY+BoGeQ0zu7a230YYikiV8yZe/jUwoTJRjDVOIQc2em/vg9/CJjj2IBxGbgH4HtIwi10EBrE0qyyOL8l7GNYN8oVe75AjLqURBIhwvCtU/H0h7HAYjQ/XTCvi9sWjRT3qAwGW0G+aCV2xnOBW3UtuBC6krXnxyh5DEs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p1Z2FydGV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PIoUUx+j1vH1cCbgGCjNZLDb2qMA4GA1UdDwEB/wQEAwIF4DANBgkqhkiG9w0BAQsFAAOCAgEAU4xx5vqNWxMGM+4UKZ0Ie4plyrmz/pxh9EkZPD9EbRuiqDln/mlm4/uVgUDUMcm+LwtecZkbDpo/Eyx+he/o0u4NLha3RYVrDcnAm3dvEuCoHoEt+t0y2+LLC7qHWJCQQnP59JJG7WzNhV7GiNV3nXm0diqs0Jy4hHUYT1mhwSLKCIeVjhnI0IpnwXJD+orsVjgEOYtOc62cwhmXsa6utCtfsqsavIILa9ojigJrXTFrpa/uHIvDWoq7SyC4658FhJGHJYxIt+LbzQIDzGj3BfMebxlibJIoExE9hw7XJpqZv7HReygGdxqu5WkR0FSsQnbv6EtNDFmIf9lz8y4U1CEX99/hIkyLTJkXh240DY06vipV9HMNzLCGHHeIA/Rz3EgWp7WN5N2XDG4MPrGRqERkeHw7TZScdN6gudgJWIpC742z7a261WgQMYx6e5RaBOaa56PznAEUEJQoIYvJLI+py0ukotsVd+fTI7ichCqgdm9qDUH8697r7++zm6FxAjVWPwHTWqk8zJ0XzCobdtX6lCr6s8QtbsYCKN/zz+1ugRRLTk2mhBgqhGHc9LaenAAFH7tErJadmTb73BdJqPmZ8fQERwdwNvB1RGijVgFZ9dPUsr76lsRtI/zozqhm8VQ5aAPI5A689DiGWR669o94v66TV3d24/kRqnQA4S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/6dni2NcTQQeAKL7LAnR1gs6iAeB5rwpayj3jG6A5Qc=</DigestValue>
      </Reference>
      <Reference URI="/xl/calcChain.xml?ContentType=application/vnd.openxmlformats-officedocument.spreadsheetml.calcChain+xml">
        <DigestMethod Algorithm="http://www.w3.org/2001/04/xmlenc#sha256"/>
        <DigestValue>qhT+4kzYh59cGz3kjLZwfvrAbFk82GWyVlYt03K8dEs=</DigestValue>
      </Reference>
      <Reference URI="/xl/featurePropertyBag/featurePropertyBag.xml?ContentType=application/vnd.ms-excel.featurepropertybag+xml">
        <DigestMethod Algorithm="http://www.w3.org/2001/04/xmlenc#sha256"/>
        <DigestValue>jtDgi98jvXy3nWw00uHTCc5X/haEe2Ymi3J/lgZnaiI=</DigestValue>
      </Reference>
      <Reference URI="/xl/printerSettings/printerSettings1.bin?ContentType=application/vnd.openxmlformats-officedocument.spreadsheetml.printerSettings">
        <DigestMethod Algorithm="http://www.w3.org/2001/04/xmlenc#sha256"/>
        <DigestValue>pY01hJYJqWTg/wszcdLQeARKpERXVhLyDIJqKOGzXus=</DigestValue>
      </Reference>
      <Reference URI="/xl/printerSettings/printerSettings2.bin?ContentType=application/vnd.openxmlformats-officedocument.spreadsheetml.printerSettings">
        <DigestMethod Algorithm="http://www.w3.org/2001/04/xmlenc#sha256"/>
        <DigestValue>i1H/KDFjJcYFnRoG/vQAPO15syS6bTWL9W8sSlcyte0=</DigestValue>
      </Reference>
      <Reference URI="/xl/printerSettings/printerSettings3.bin?ContentType=application/vnd.openxmlformats-officedocument.spreadsheetml.printerSettings">
        <DigestMethod Algorithm="http://www.w3.org/2001/04/xmlenc#sha256"/>
        <DigestValue>i1H/KDFjJcYFnRoG/vQAPO15syS6bTWL9W8sSlcyte0=</DigestValue>
      </Reference>
      <Reference URI="/xl/printerSettings/printerSettings4.bin?ContentType=application/vnd.openxmlformats-officedocument.spreadsheetml.printerSettings">
        <DigestMethod Algorithm="http://www.w3.org/2001/04/xmlenc#sha256"/>
        <DigestValue>pY01hJYJqWTg/wszcdLQeARKpERXVhLyDIJqKOGzXus=</DigestValue>
      </Reference>
      <Reference URI="/xl/printerSettings/printerSettings5.bin?ContentType=application/vnd.openxmlformats-officedocument.spreadsheetml.printerSettings">
        <DigestMethod Algorithm="http://www.w3.org/2001/04/xmlenc#sha256"/>
        <DigestValue>UYmPzASXC59m43P6m96AIGO4KjYcYQ21FqAgDyYenmc=</DigestValue>
      </Reference>
      <Reference URI="/xl/sharedStrings.xml?ContentType=application/vnd.openxmlformats-officedocument.spreadsheetml.sharedStrings+xml">
        <DigestMethod Algorithm="http://www.w3.org/2001/04/xmlenc#sha256"/>
        <DigestValue>oXrjucB6KVdx7E+ycewIMbvxK4hn8pTbnhxVJKqbWhU=</DigestValue>
      </Reference>
      <Reference URI="/xl/styles.xml?ContentType=application/vnd.openxmlformats-officedocument.spreadsheetml.styles+xml">
        <DigestMethod Algorithm="http://www.w3.org/2001/04/xmlenc#sha256"/>
        <DigestValue>EAAm/CWo/lyBudSJBX5pEGlwifT3hKUkWof7wMLJu3k=</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iADZqohe0ikV7Scs3EVGJioLf9s1G8SG4qzqD6axR54=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3OvaJdl+318I1OC9Xne5Sbd/xvKKcqzGW6uZsUhI6iE=</DigestValue>
      </Reference>
      <Reference URI="/xl/worksheets/sheet2.xml?ContentType=application/vnd.openxmlformats-officedocument.spreadsheetml.worksheet+xml">
        <DigestMethod Algorithm="http://www.w3.org/2001/04/xmlenc#sha256"/>
        <DigestValue>fX/cwQvwrobSv1Tx5aGKYiHlxa3NL2KGug/0528xYs8=</DigestValue>
      </Reference>
      <Reference URI="/xl/worksheets/sheet3.xml?ContentType=application/vnd.openxmlformats-officedocument.spreadsheetml.worksheet+xml">
        <DigestMethod Algorithm="http://www.w3.org/2001/04/xmlenc#sha256"/>
        <DigestValue>+U2hNaPJaJr6K7Hgaxqvbm2KPT+/B1S2OT8Nvne9bsg=</DigestValue>
      </Reference>
      <Reference URI="/xl/worksheets/sheet4.xml?ContentType=application/vnd.openxmlformats-officedocument.spreadsheetml.worksheet+xml">
        <DigestMethod Algorithm="http://www.w3.org/2001/04/xmlenc#sha256"/>
        <DigestValue>X7KlFwT01WHnj2/SdyJAk33SUqLHmKIX3l5xml7hmic=</DigestValue>
      </Reference>
      <Reference URI="/xl/worksheets/sheet5.xml?ContentType=application/vnd.openxmlformats-officedocument.spreadsheetml.worksheet+xml">
        <DigestMethod Algorithm="http://www.w3.org/2001/04/xmlenc#sha256"/>
        <DigestValue>gsqX6ufg94HWNgEWiFfbKgx6GlI9fBAItCYholHhlps=</DigestValue>
      </Reference>
    </Manifest>
    <SignatureProperties>
      <SignatureProperty Id="idSignatureTime" Target="#idPackageSignature">
        <mdssi:SignatureTime xmlns:mdssi="http://schemas.openxmlformats.org/package/2006/digital-signature">
          <mdssi:Format>YYYY-MM-DDThh:mm:ssTZD</mdssi:Format>
          <mdssi:Value>2026-03-31T01:30:34Z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16.0.18429/26</OfficeVersion>
          <ApplicationVersion>16.0.18429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2026-03-31T01:30:34Z</xd:SigningTime>
          <xd:SigningCertificate>
            <xd:Cert>
              <xd:CertDigest>
                <DigestMethod Algorithm="http://www.w3.org/2001/04/xmlenc#sha256"/>
                <DigestValue>O3Xa0C+8P8vByNFzo2gByrrdSj/sta03Rber73yahC8=</DigestValue>
              </xd:CertDigest>
              <xd:IssuerSerial>
                <X509IssuerName>C=PY, O=DOCUMENTA S.A., SERIALNUMBER=RUC80050172-1, CN=CA-DOCUMENTA S.A.</X509IssuerName>
                <X509SerialNumber>3263530532543882876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QualifyingProperties>
  </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j3NR2eOG+me8Fu/QPbRb+bKR6mO16aZaSGBIWnMtVhE=</DigestValue>
    </Reference>
    <Reference Type="http://www.w3.org/2000/09/xmldsig#Object" URI="#idOfficeObject">
      <DigestMethod Algorithm="http://www.w3.org/2001/04/xmlenc#sha256"/>
      <DigestValue>QEPJXtIeB2C7nCjVnJVK4epQm5vI3a5V8M770Jw6Bqk=</DigestValue>
    </Reference>
    <Reference Type="http://uri.etsi.org/01903#SignedProperties" URI="#idSignedProperties">
      <Transforms>
        <Transform Algorithm="http://www.w3.org/TR/2001/REC-xml-c14n-20010315"/>
      </Transforms>
      <DigestMethod Algorithm="http://www.w3.org/2001/04/xmlenc#sha256"/>
      <DigestValue>Xedtxc+8SPpWOra4lARHz4rf01n5frcXsv4UEcHi/ls=</DigestValue>
    </Reference>
  </SignedInfo>
  <SignatureValue>pGJl23ZybpxR5PEgAAKUEBvT3uzNzFzOUJPJtrPhGW9zJGZsnYII/1Q1fcpp0Uhu6QZ3wcPyOgZO
49PfZ2GwT61/PPhioMHQqGew0aZIZ3cY3nT/vtLIzo2cJBBvMu/G4wXhWZFlmJKHSmHSRX4HM+Qm
r6FuLlTV8Cp3MnyFY4LMzC86rR86OmBEjKkdfB4DBJ7jHlMpZolYSbh8rcACbuwbjfm3UW6QEj2q
iOzfksHs8qqaeUY0oPqEk3pC9zfDkMfuawn/PZ0VAL07vIxIaOZyOHDMNOIW+zTvAtmYwpsknop9
nKJd8ak2Xxr5WF9HL/ancs5cQWomO3jEXu5D0g==</SignatureValue>
  <KeyInfo>
    <X509Data>
      <X509Certificate>MIIIjTCCBnWgAwIBAgIQa/fmgqX3MSVoEjMMi+B4lDANBgkqhkiG9w0BAQsFADCBgTEWMBQGA1UEBRMNUlVDODAwODAwOTktMDERMA8GA1UEAxMIVklUIFMuQS4xODA2BgNVBAsML1ByZXN0YWRvciBDdWFsaWZpY2FkbyBkZSBTZXJ2aWNpb3MgZGUgQ29uZmlhbnphMQ0wCwYDVQQKDARJQ1BQMQswCQYDVQQGEwJQWTAeFw0yNTA0MzAxNDI2MjBaFw0yNzA0MzAxNDI2MjBaMIG9MRYwFAYDVQQqDA1KQVZJRVIgQU5EUkVTMRcwFQYDVQQEDA5CRU5JVEVaIERVQVJURTESMBAGA1UEBRMJQ0kxMjIzNjAxMSUwIwYDVQQDDBxKQVZJRVIgQU5EUkVTIEJFTklURVogRFVBUlRFMQswCQYDVQQLDAJGMjE1MDMGA1UECgwsQ0VSVElGSUNBRE8gQ1VBTElGSUNBRE8gREUgRklSTUEgRUxFQ1RST05JQ0ExCzAJBgNVBAYTAlBZMIIBIjANBgkqhkiG9w0BAQEFAAOCAQ8AMIIBCgKCAQEAwdjRlprtD841O3GhRcOH/P7oQYD9ZuiZA0ZmqlaG3dAeziKbTO35ZBCbMY7XNi4nBLiT1fwP8e8EEUr/LAzG9T3kVhgA5OEzIzfyrkQxIm55NKAfZaFKR9qgvroBOlgFFa9eDdW08jisPDmk+szh+F5ITWLxiqRi+1PuaHY+uSkJPdQIAxJcbBdi102Bz8+xOh4/0K1WgTwTJgwK85G/MrXAlwkQrAknpPs99+ZYH1Y7t5em4B9AGesZGCIRkzKyCsu5YtkVLHIWpeizIkM/+D4E4LiQNG4M97Rc9i92pR6WS1nF1/nhIP27Nx9cAyLYxCmxiLMJvvAdtDezVdjLLQIDAQABo4IDwTCCA70wDAYDVR0TAQH/BAIwADAOBgNVHQ8BAf8EBAMCBeAwLAYDVR0lAQH/BCIwIAYIKwYBBQUHAwQGCCsGAQUFBwMCBgorBgEEAYI3FAICMB0GA1UdDgQWBBTobgmDEPgtkZ1grmKQIsOzbM25/zAfBgNVHSMEGDAWgBS7ZRErZ+2GOCAcKGcZFARl6pGhszCCAesGA1UdIASCAeIwggHeMIIB2gYMKwYBBAGC2UoBAQEHMIIByDAxBggrBgEFBQcCARYlaHR0cHM6Ly93d3cuZWZpcm1hLmNvbS5weS9yZXBvc2l0b3JpbzCBzwYIKwYBBQUHAgIwgcIagb9DZXJ0aWZpY2FkbyBDdWFsaWZpY2FkbyBkZSBGaXJtYSBFbGVjdHLzbmljYSBUaXBvIEYyIChjbGF2ZXMgZW4gZGlzcG9zaXRpdm8gY3VhbGlmaWNhZG8pLCBzdWpldGEgYSBsYXMgY29uZGljaW9uZXMgZGUgdXNvIGV4cHVlc3RhcyBlbiBsYSBEZWNsYXJhY2nzbiBkZSBQcuFjdGljYXMgZGUgQ2VydGlmaWNhY2nzbiBkZSBWSVQgUy5BLjCBwAYIKwYBBQUHAgIwgbMagbBRdWFsaWZpZWQgY2VydGlmaWNhdGUgb2YgZWxlY3Ryb25pYyBzaWduYXR1cmUgdHlwZSBGMiAoa2V5cyBpbiBxdWFsaWZpZWQgZGV2aWNlKSwgc3ViZHVlZCB0byB0aGUgY29uZGl0aW9ucyBvZiB1c2Ugc2V0IGZvcnRoIGluIHRoZSBDZXJ0aWZpY2F0aW9uIFByYWN0aWNlIFN0YXRlbWVudCBvZiBWSVQgUy5BLjBKBgNVHREEQzBBgRNKQkVOSVRFWkBCQ0EuQ09NLlBZpCowKDEmMCQGA1UEDQwdRklSTUEgRUxFQ1RST05JQ0EgQ1VBTElGSUNBREEwdwYIKwYBBQUHAQEEazBpMCgGCCsGAQUFBzABhhxodHRwczovL3d3dy5lZmlybWEuY29tLnB5L3ZhMD0GCCsGAQUFBzAChjFodHRwczovL3d3dy5lZmlybWEuY29tLnB5L3JlcG9zaXRvcmlvL2VmaXJtYTEuY3J0MHsGA1UdHwR0MHIwN6A1oDOGMWh0dHBzOi8vd3d3LmVmaXJtYS5jb20ucHkvcmVwb3NpdG9yaW8vZWZpcm1hMi5jcmwwN6A1oDOGMWh0dHBzOi8vd3d3LmVmaXJtYS5jb20ucHkvcmVwb3NpdG9yaW8vZWZpcm1hMy5jcmwwDQYJKoZIhvcNAQELBQADggIBAAIJqPk5d4hFAndtzktYcudVeQDkCEopd4ej+CJZQKtvwcUkSXe8UoyGHOqAxliSQlwbnAURoij9XgFHu4yyDdwf35dYbCpNliGY7iALcMluMVGbWXSwrgbnoCwrWyX/OnQWOQ+nqBVcbrWIk1jWBZkYujBNgJYcFw0yB/dU3x5y+4R1C4BkqBd7JjrNheeXxlF5LVtyQFAaf2kYr6gLluZqN3wCjH2/xAjlkLDhzLgNR7pIwJMijyVAZ1fzEK7b/wmPGP8vnATlZcRLP21nTbvPrTET5qRbpq28Htk0+pu8fVUwzPIn0ODGemGoTSOdGwsaJruiuXZmupvYLgOJMvLolS+FZLa7YkQADYmtzWdDS4g+beFISd51iFKTJoxxtmGrE4bWG7BQ2iKS/kldeW/8pzRK5F97Vi9GVFlzzNplCDMYn2n6VSBrln2VT6JvdL5962sPzvO4YICAvCLMGarNT6blymEuo0vQKXDich5KMMZZHIjAJN6VTCN9IH9NHf7dVYB7+u1gZnmAxH+c5Plul58Xx0/QVYezivL6/vaYT55Tdw1p/lVZcY+jS/uwXn2hglo5/iIokPTR62+T+zl+B1U0rbWQa+pCm1R2zlrimaAVkdte2mTcZqipx4JfJ8f6oJPDopOyGEoFc2IFeVKzZ5ADKXmLdnwUXla3rSI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/6dni2NcTQQeAKL7LAnR1gs6iAeB5rwpayj3jG6A5Qc=</DigestValue>
      </Reference>
      <Reference URI="/xl/calcChain.xml?ContentType=application/vnd.openxmlformats-officedocument.spreadsheetml.calcChain+xml">
        <DigestMethod Algorithm="http://www.w3.org/2001/04/xmlenc#sha256"/>
        <DigestValue>qhT+4kzYh59cGz3kjLZwfvrAbFk82GWyVlYt03K8dEs=</DigestValue>
      </Reference>
      <Reference URI="/xl/featurePropertyBag/featurePropertyBag.xml?ContentType=application/vnd.ms-excel.featurepropertybag+xml">
        <DigestMethod Algorithm="http://www.w3.org/2001/04/xmlenc#sha256"/>
        <DigestValue>jtDgi98jvXy3nWw00uHTCc5X/haEe2Ymi3J/lgZnaiI=</DigestValue>
      </Reference>
      <Reference URI="/xl/printerSettings/printerSettings1.bin?ContentType=application/vnd.openxmlformats-officedocument.spreadsheetml.printerSettings">
        <DigestMethod Algorithm="http://www.w3.org/2001/04/xmlenc#sha256"/>
        <DigestValue>pY01hJYJqWTg/wszcdLQeARKpERXVhLyDIJqKOGzXus=</DigestValue>
      </Reference>
      <Reference URI="/xl/printerSettings/printerSettings2.bin?ContentType=application/vnd.openxmlformats-officedocument.spreadsheetml.printerSettings">
        <DigestMethod Algorithm="http://www.w3.org/2001/04/xmlenc#sha256"/>
        <DigestValue>i1H/KDFjJcYFnRoG/vQAPO15syS6bTWL9W8sSlcyte0=</DigestValue>
      </Reference>
      <Reference URI="/xl/printerSettings/printerSettings3.bin?ContentType=application/vnd.openxmlformats-officedocument.spreadsheetml.printerSettings">
        <DigestMethod Algorithm="http://www.w3.org/2001/04/xmlenc#sha256"/>
        <DigestValue>i1H/KDFjJcYFnRoG/vQAPO15syS6bTWL9W8sSlcyte0=</DigestValue>
      </Reference>
      <Reference URI="/xl/printerSettings/printerSettings4.bin?ContentType=application/vnd.openxmlformats-officedocument.spreadsheetml.printerSettings">
        <DigestMethod Algorithm="http://www.w3.org/2001/04/xmlenc#sha256"/>
        <DigestValue>pY01hJYJqWTg/wszcdLQeARKpERXVhLyDIJqKOGzXus=</DigestValue>
      </Reference>
      <Reference URI="/xl/printerSettings/printerSettings5.bin?ContentType=application/vnd.openxmlformats-officedocument.spreadsheetml.printerSettings">
        <DigestMethod Algorithm="http://www.w3.org/2001/04/xmlenc#sha256"/>
        <DigestValue>UYmPzASXC59m43P6m96AIGO4KjYcYQ21FqAgDyYenmc=</DigestValue>
      </Reference>
      <Reference URI="/xl/sharedStrings.xml?ContentType=application/vnd.openxmlformats-officedocument.spreadsheetml.sharedStrings+xml">
        <DigestMethod Algorithm="http://www.w3.org/2001/04/xmlenc#sha256"/>
        <DigestValue>oXrjucB6KVdx7E+ycewIMbvxK4hn8pTbnhxVJKqbWhU=</DigestValue>
      </Reference>
      <Reference URI="/xl/styles.xml?ContentType=application/vnd.openxmlformats-officedocument.spreadsheetml.styles+xml">
        <DigestMethod Algorithm="http://www.w3.org/2001/04/xmlenc#sha256"/>
        <DigestValue>EAAm/CWo/lyBudSJBX5pEGlwifT3hKUkWof7wMLJu3k=</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iADZqohe0ikV7Scs3EVGJioLf9s1G8SG4qzqD6axR54=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3OvaJdl+318I1OC9Xne5Sbd/xvKKcqzGW6uZsUhI6iE=</DigestValue>
      </Reference>
      <Reference URI="/xl/worksheets/sheet2.xml?ContentType=application/vnd.openxmlformats-officedocument.spreadsheetml.worksheet+xml">
        <DigestMethod Algorithm="http://www.w3.org/2001/04/xmlenc#sha256"/>
        <DigestValue>fX/cwQvwrobSv1Tx5aGKYiHlxa3NL2KGug/0528xYs8=</DigestValue>
      </Reference>
      <Reference URI="/xl/worksheets/sheet3.xml?ContentType=application/vnd.openxmlformats-officedocument.spreadsheetml.worksheet+xml">
        <DigestMethod Algorithm="http://www.w3.org/2001/04/xmlenc#sha256"/>
        <DigestValue>+U2hNaPJaJr6K7Hgaxqvbm2KPT+/B1S2OT8Nvne9bsg=</DigestValue>
      </Reference>
      <Reference URI="/xl/worksheets/sheet4.xml?ContentType=application/vnd.openxmlformats-officedocument.spreadsheetml.worksheet+xml">
        <DigestMethod Algorithm="http://www.w3.org/2001/04/xmlenc#sha256"/>
        <DigestValue>X7KlFwT01WHnj2/SdyJAk33SUqLHmKIX3l5xml7hmic=</DigestValue>
      </Reference>
      <Reference URI="/xl/worksheets/sheet5.xml?ContentType=application/vnd.openxmlformats-officedocument.spreadsheetml.worksheet+xml">
        <DigestMethod Algorithm="http://www.w3.org/2001/04/xmlenc#sha256"/>
        <DigestValue>gsqX6ufg94HWNgEWiFfbKgx6GlI9fBAItCYholHhlps=</DigestValue>
      </Reference>
    </Manifest>
    <SignatureProperties>
      <SignatureProperty Id="idSignatureTime" Target="#idPackageSignature">
        <mdssi:SignatureTime xmlns:mdssi="http://schemas.openxmlformats.org/package/2006/digital-signature">
          <mdssi:Format>YYYY-MM-DDThh:mm:ssTZD</mdssi:Format>
          <mdssi:Value>2026-03-31T19:08:42Z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BCA - SOLO PARA IDENTIFICACIÓN</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2026-03-31T19:08:42Z</xd:SigningTime>
          <xd:SigningCertificate>
            <xd:Cert>
              <xd:CertDigest>
                <DigestMethod Algorithm="http://www.w3.org/2001/04/xmlenc#sha256"/>
                <DigestValue>3NrqR1jiaFeWkFTfb39XKy8aGgQQJgwtzuSOuEspEQc=</DigestValue>
              </xd:CertDigest>
              <xd:IssuerSerial>
                <X509IssuerName>C=PY, O=ICPP, OU=Prestador Cualificado de Servicios de Confianza, CN=VIT S.A., SERIALNUMBER=RUC80080099-0</X509IssuerName>
                <X509SerialNumber>143514568178277930947468836615938406548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bjCCBVagAwIBAgIQSpdgnP2qBmVjBPSSUfh9kDANBgkqhkiG9w0BAQsFADBvMQswCQYDVQQGEwJQWTErMCkGA1UECgwiTWluaXN0ZXJpbyBkZSBJbmR1c3RyaWEgeSBDb21lcmNpbzEzMDEGA1UEAwwqQXV0b3JpZGFkIENlcnRpZmljYWRvcmEgUmHDrXogZGVsIFBhcmFndWF5MB4XDTIyMDgyMzE1Mzg1OFoXDTMxMDgyMzE1Mzg1OFowgYExFjAUBgNVBAUTDVJVQzgwMDgwMDk5LTAxETAPBgNVBAMTCFZJVCBTLkEuMTgwNgYDVQQLDC9QcmVzdGFkb3IgQ3VhbGlmaWNhZG8gZGUgU2VydmljaW9zIGRlIENvbmZpYW56YTENMAsGA1UECgwESUNQUDELMAkGA1UEBhMCUFkwggIiMA0GCSqGSIb3DQEBAQUAA4ICDwAwggIKAoICAQC/gCyq2lnZYFppRkpouXyzTwSNUIVxFKpnpqOz+6n31PMACcPFkGhFT5ruiaujjLBzAh+ctneA/SN3qOZ4hqOe+AcWNhErBtkD+h0NiMZHDBxpBdhlSxnzR/BeDIELfRGCBPuFSLFqOVZ2+alyEU5KzHXjzLR+1AmJtFxAzAiulTMRnxNIvPxScqYJqjRfkrQ9376s9HhI0Yeig4YwzKG9TpSXNnKYoPgwTeCVGCLK7TVwFW7RH7FXP9awg6mSbz7kjtotCqTk1HzfHFTkI0tetMgK+lvD2xjICkUmqCmcXVtTwEDxdSkiiC+uz3w4NonjtbsHEoqQpkO0jeACTu3fTUNkOPqh7dLvHnTve4G9Yg+hYjHR6TQ/VtAu83fHfYGQZZg+dW34KCYzjtnGNnbXXfajvb4OGzg8T5WSPqV/BBjHs+PGORc4I5EgF08Rx6vLujJSz/thP2oNcMi3RIQMCkAptZiaeTK/CW/HvxQWSqsRpYYnkf1ivlU3RWx0zUtdBSopFcIlOqfRhB+1zqvzGxC0rpoGbkkw3lERMPDQjUQlmQd5ikxYuzWfzJSx4icRhBzgXCRbAa/KC4FhGU3mRZyuiyZ7MR6kRSVD5qK4EUwuf+DzoVHmh2xU7ue89btRyCZ1Frir4WZGpalM0N3ycyLj6rRsxnlGX6cdKtu3OQIDAQABo4IB8TCCAe0wEgYDVR0TAQH/BAgwBgEB/wIBADAOBgNVHQ8BAf8EBAMCAQYwHQYDVR0OBBYEFLtlEStn7YY4IBwoZxkUBGXqkaGzMB8GA1UdIwQYMBaAFMLEEfIqaEQMACjsTNYp25L7Xr3WMHkGCCsGAQUFBwEBBG0wazA/BggrBgEFBQcwAoYzaHR0cHM6Ly93d3cuYWNyYWl6Lmdvdi5weS9jcnQvYWNfcmFpel9weV9zaGEyNTYuY3J0MCgGCCsGAQUFBzABhhxodHRwczovL3d3dy5lZmlybWEuY29tLnB5L3ZhMIHNBgNVHSAEgcUwgcIwgb8GA1UdIDCBtzA5BggrBgEFBQcCARYtaHR0cHM6Ly93d3cuYWNyYWl6Lmdvdi5weS9kcGMvRE9DLUlDUFAtMDEucGRmMHoGCCsGAQUFBwICMG4abFN1amV0byBhIGxhcyBjb25kaWNpb25lcyBkZSB1c28gZXhwdWVzdGFzIGVuIGxhIERlY2xhcmFjafNuIGRlIFBy4WN0aWNhcyBkZSBDZXJ0aWZpY2FjafNuIGRlIGxhIEFDIFJh7XogLSBQeTA8BgNVHR8ENTAzMDGgL6AthitodHRwOi8vd3d3LmFjcmFpei5nb3YucHkvYXJsL2FjX3JhaXpfcHkuY3JsMA0GCSqGSIb3DQEBCwUAA4ICAQBoDEALsfLuJkxRCTBEGdn7o5BSZwaFGaDcoCKQ7cXhuybJRLMOnEdS3BXkBpd82s8Ts2wS0yV+EcOOHf9KrZuf/+jtmclFuIZmhCPv3iZohVsmbCCuSo8aYFcvFcKif61s7mJTzyeI3w4KAk8zVAtZLRiq80CbWMAeVE+Ukd0xv15Td9ZS/r1xjAGRdeJHBTnMLdeVcgL8WbB3dSzjijIAJd3qqm86rB9uojSBoy0di9e2I0QJ6j7vSGF+e3ZyS4KIGsNJZfec3/+iJj3kwUCDZ4KE+FXeoRQBE0Cki661bI1tpuEOOUq7It4vWKwuGqE5kAvojULTkKAStepBf5oKeoThue2YImE8dNkhGp3NeQtFj7rJPp9GLvCD+SVKSfw64pdMeLJ/3krqazXBd4L+1ScyrweGp4TnH35gQIwLRYyabw+vogRy32ybJb+iLCROrN+VA70CpykIDuC4x9Cyj8OJ68uatHrmol4wLPflcsg0kNP0+Ri0NYaJnug/vSf/J1xqxkR7sZ8w3WhJAeDWSL5oMVZtQ0Lc48lTXiXAxf7weYaDcZr8SW2pHHJe8kcltKqq72eJUEz/wxdkynhvVJTJKGkJ8sh+jdNqDib/b2RD/ATI4324y+Q6C2mwDZJEIU9WTpbO5+Fq5fVs7sUJ82u543lcwgBlESrd9JK9Z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F96CCBAA34616448FBC297C7A054588" ma:contentTypeVersion="26" ma:contentTypeDescription="Crear nuevo documento." ma:contentTypeScope="" ma:versionID="80989066a5b1253bf5be8e71befe517d">
  <xsd:schema xmlns:xsd="http://www.w3.org/2001/XMLSchema" xmlns:xs="http://www.w3.org/2001/XMLSchema" xmlns:p="http://schemas.microsoft.com/office/2006/metadata/properties" xmlns:ns2="50cd21ce-157e-4cef-a9e1-719e8f6c805e" xmlns:ns3="e22f4d1c-4a35-40b6-96d5-1a9c7e49af38" targetNamespace="http://schemas.microsoft.com/office/2006/metadata/properties" ma:root="true" ma:fieldsID="77ce0cdda78eae269b62b928659884c7" ns2:_="" ns3:_="">
    <xsd:import namespace="50cd21ce-157e-4cef-a9e1-719e8f6c805e"/>
    <xsd:import namespace="e22f4d1c-4a35-40b6-96d5-1a9c7e49af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_Flow_SignoffStatus" minOccurs="0"/>
                <xsd:element ref="ns2:MediaServiceAutoKeyPoints" minOccurs="0"/>
                <xsd:element ref="ns2:MediaServiceKeyPoints" minOccurs="0"/>
                <xsd:element ref="ns2:Hoa"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Estado" minOccurs="0"/>
                <xsd:element ref="ns2:Sector" minOccurs="0"/>
                <xsd:element ref="ns2:Gerenteencargado" minOccurs="0"/>
                <xsd:element ref="ns2:Cantidaddeite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d21ce-157e-4cef-a9e1-719e8f6c805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Hoa" ma:index="21" nillable="true" ma:displayName="Hoa" ma:format="DateTime" ma:internalName="Hoa">
      <xsd:simpleType>
        <xsd:restriction base="dms:DateTime"/>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70e97bc6-cb06-4325-887b-92c1d206ea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Estado" ma:index="28" nillable="true" ma:displayName="Estado" ma:format="Dropdown" ma:internalName="Estado">
      <xsd:simpleType>
        <xsd:restriction base="dms:Choice">
          <xsd:enumeration value="Activo"/>
          <xsd:enumeration value="No activo"/>
        </xsd:restriction>
      </xsd:simpleType>
    </xsd:element>
    <xsd:element name="Sector" ma:index="29" nillable="true" ma:displayName="Sector" ma:format="Dropdown" ma:internalName="Sector">
      <xsd:simpleType>
        <xsd:restriction base="dms:Choice">
          <xsd:enumeration value="Agronegocios (CC21)"/>
          <xsd:enumeration value="Opción 2"/>
          <xsd:enumeration value="Opción 3"/>
        </xsd:restriction>
      </xsd:simpleType>
    </xsd:element>
    <xsd:element name="Gerenteencargado" ma:index="30" nillable="true" ma:displayName="Gerente encargado" ma:format="Dropdown" ma:list="UserInfo" ma:SharePointGroup="0" ma:internalName="Gerenteencargad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ntidaddeitems" ma:index="31" nillable="true" ma:displayName="Cantidad de items" ma:format="Dropdown" ma:internalName="Cantidaddeitems"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e22f4d1c-4a35-40b6-96d5-1a9c7e49af38"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feeac11a-efde-4c4f-bb69-b6af8c8fa618}" ma:internalName="TaxCatchAll" ma:showField="CatchAllData" ma:web="e22f4d1c-4a35-40b6-96d5-1a9c7e49a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22f4d1c-4a35-40b6-96d5-1a9c7e49af38" xsi:nil="true"/>
    <lcf76f155ced4ddcb4097134ff3c332f xmlns="50cd21ce-157e-4cef-a9e1-719e8f6c805e">
      <Terms xmlns="http://schemas.microsoft.com/office/infopath/2007/PartnerControls"/>
    </lcf76f155ced4ddcb4097134ff3c332f>
    <_Flow_SignoffStatus xmlns="50cd21ce-157e-4cef-a9e1-719e8f6c805e" xsi:nil="true"/>
    <Hoa xmlns="50cd21ce-157e-4cef-a9e1-719e8f6c805e" xsi:nil="true"/>
    <Cantidaddeitems xmlns="50cd21ce-157e-4cef-a9e1-719e8f6c805e" xsi:nil="true"/>
    <Gerenteencargado xmlns="50cd21ce-157e-4cef-a9e1-719e8f6c805e">
      <UserInfo>
        <DisplayName/>
        <AccountId xsi:nil="true"/>
        <AccountType/>
      </UserInfo>
    </Gerenteencargado>
    <Sector xmlns="50cd21ce-157e-4cef-a9e1-719e8f6c805e" xsi:nil="true"/>
    <Estado xmlns="50cd21ce-157e-4cef-a9e1-719e8f6c805e" xsi:nil="true"/>
  </documentManagement>
</p:properties>
</file>

<file path=customXml/itemProps1.xml><?xml version="1.0" encoding="utf-8"?>
<ds:datastoreItem xmlns:ds="http://schemas.openxmlformats.org/officeDocument/2006/customXml" ds:itemID="{69D8B6D8-2049-4E30-B562-24E0ACB8FCE8}"/>
</file>

<file path=customXml/itemProps2.xml><?xml version="1.0" encoding="utf-8"?>
<ds:datastoreItem xmlns:ds="http://schemas.openxmlformats.org/officeDocument/2006/customXml" ds:itemID="{BEE32C2A-12E0-495D-8093-26C1B12D7014}">
  <ds:schemaRefs>
    <ds:schemaRef ds:uri="http://schemas.microsoft.com/sharepoint/v3/contenttype/forms"/>
  </ds:schemaRefs>
</ds:datastoreItem>
</file>

<file path=customXml/itemProps3.xml><?xml version="1.0" encoding="utf-8"?>
<ds:datastoreItem xmlns:ds="http://schemas.openxmlformats.org/officeDocument/2006/customXml" ds:itemID="{CDC9D45C-077F-4CF4-872A-CF9866040FC7}">
  <ds:schemaRefs>
    <ds:schemaRef ds:uri="http://schemas.microsoft.com/office/2006/metadata/properties"/>
    <ds:schemaRef ds:uri="http://schemas.microsoft.com/office/infopath/2007/PartnerControls"/>
    <ds:schemaRef ds:uri="e22f4d1c-4a35-40b6-96d5-1a9c7e49af38"/>
    <ds:schemaRef ds:uri="50cd21ce-157e-4cef-a9e1-719e8f6c805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BG</vt:lpstr>
      <vt:lpstr>ER</vt:lpstr>
      <vt:lpstr>EFE</vt:lpstr>
      <vt:lpstr>EEPN</vt:lpstr>
      <vt:lpstr>NOTAS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2026-03-30T20:29:27Z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0x0101008F96CCBAA34616448FBC297C7A054588</vt:lpwstr>
  </property>
  <property fmtid="{D5CDD505-2E9C-101B-9397-08002B2CF9AE}" pid="3" name="MediaServiceImageTags">
    <vt:lpwstr/>
  </property>
</Properties>
</file>