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435" documentId="10_ncr:200_{9205CBC5-8992-4009-BAD1-046C316DF4D5}" xr6:coauthVersionLast="47" xr6:coauthVersionMax="47" xr10:uidLastSave="{5FAEEB4F-A0E6-40A9-923D-84A681054FA5}"/>
  <bookViews>
    <workbookView xWindow="-120" yWindow="-120" windowWidth="29040" windowHeight="15720" tabRatio="597" activeTab="4" xr2:uid="{00000000-000D-0000-FFFF-FFFF00000000}"/>
  </bookViews>
  <sheets>
    <sheet name="BG" sheetId="31" r:id="rId1"/>
    <sheet name="ER" sheetId="34" r:id="rId2"/>
    <sheet name="EFE" sheetId="32" r:id="rId3"/>
    <sheet name="EEPN" sheetId="33" r:id="rId4"/>
    <sheet name="NOTAS" sheetId="3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4" i="35" l="1"/>
  <c r="E434" i="35"/>
  <c r="C241" i="35"/>
  <c r="E232" i="35"/>
  <c r="D226" i="35" l="1"/>
  <c r="E14" i="34"/>
  <c r="D14" i="34"/>
  <c r="D11" i="34"/>
  <c r="K386" i="35" l="1"/>
  <c r="F356" i="35"/>
  <c r="D180" i="35"/>
  <c r="C180" i="35"/>
  <c r="E213" i="35"/>
  <c r="D213" i="35"/>
  <c r="C169" i="35"/>
  <c r="C170" i="35" s="1"/>
  <c r="C171" i="35" s="1"/>
  <c r="C172" i="35" s="1"/>
  <c r="E169" i="35"/>
  <c r="E170" i="35" s="1"/>
  <c r="E171" i="35" s="1"/>
  <c r="E172" i="35" s="1"/>
  <c r="I155" i="35" l="1"/>
  <c r="I156" i="35" s="1"/>
  <c r="I157" i="35" s="1"/>
  <c r="I161" i="35" s="1"/>
  <c r="E155" i="35"/>
  <c r="F155" i="35" s="1"/>
  <c r="E156" i="35"/>
  <c r="F156" i="35" s="1"/>
  <c r="E157" i="35"/>
  <c r="F157" i="35"/>
  <c r="E142" i="35"/>
  <c r="D142" i="35"/>
  <c r="C142" i="35"/>
  <c r="J13" i="33"/>
  <c r="I13" i="31"/>
  <c r="H13" i="31"/>
  <c r="E19" i="31"/>
  <c r="D20" i="31"/>
  <c r="D19" i="31"/>
  <c r="D14" i="31"/>
  <c r="E14" i="31"/>
  <c r="E20" i="31" s="1"/>
  <c r="I19" i="31"/>
  <c r="H19" i="31"/>
  <c r="K397" i="35"/>
  <c r="K396" i="35"/>
  <c r="K395" i="35"/>
  <c r="K394" i="35"/>
  <c r="F397" i="35"/>
  <c r="F396" i="35"/>
  <c r="F395" i="35"/>
  <c r="F394" i="35"/>
  <c r="B388" i="35"/>
  <c r="D282" i="35"/>
  <c r="E283" i="35"/>
  <c r="L15" i="33"/>
  <c r="J14" i="33"/>
  <c r="I14" i="33"/>
  <c r="K13" i="33"/>
  <c r="K14" i="33" s="1"/>
  <c r="K12" i="33"/>
  <c r="K11" i="33"/>
  <c r="K10" i="33"/>
  <c r="K9" i="33"/>
  <c r="J9" i="33"/>
  <c r="E29" i="32"/>
  <c r="E11" i="32"/>
  <c r="E14" i="32"/>
  <c r="E16" i="32" s="1"/>
  <c r="E22" i="32"/>
  <c r="L396" i="35" l="1"/>
  <c r="L397" i="35"/>
  <c r="L394" i="35"/>
  <c r="L395" i="35"/>
  <c r="D232" i="35"/>
  <c r="F386" i="35"/>
  <c r="L386" i="35" l="1"/>
  <c r="B390" i="35" l="1"/>
  <c r="D256" i="35" l="1"/>
  <c r="C256" i="35"/>
  <c r="F283" i="35"/>
  <c r="F282" i="35"/>
  <c r="F281" i="35"/>
  <c r="F280" i="35"/>
  <c r="F279" i="35"/>
  <c r="F278" i="35"/>
  <c r="D163" i="35"/>
  <c r="C14" i="33"/>
  <c r="D14" i="33"/>
  <c r="E14" i="33"/>
  <c r="F14" i="33"/>
  <c r="G14" i="33"/>
  <c r="H14" i="33"/>
  <c r="D271" i="35" l="1"/>
  <c r="C271" i="35"/>
  <c r="D268" i="35"/>
  <c r="C268" i="35"/>
  <c r="D265" i="35"/>
  <c r="C265" i="35"/>
  <c r="D253" i="35"/>
  <c r="C253" i="35"/>
  <c r="D244" i="35"/>
  <c r="C244" i="35"/>
  <c r="D240" i="35"/>
  <c r="C240" i="35"/>
  <c r="D237" i="35"/>
  <c r="C237" i="35"/>
  <c r="C248" i="35" l="1"/>
  <c r="D248" i="35"/>
  <c r="D273" i="35"/>
  <c r="C273" i="35"/>
  <c r="D29" i="32" l="1"/>
  <c r="D22" i="32"/>
  <c r="E12" i="32"/>
  <c r="D12" i="32"/>
  <c r="D11" i="32"/>
  <c r="E23" i="34"/>
  <c r="D14" i="32" l="1"/>
  <c r="D16" i="32" s="1"/>
  <c r="D31" i="32" s="1"/>
  <c r="D33" i="32" s="1"/>
  <c r="E25" i="34"/>
  <c r="E27" i="34" s="1"/>
  <c r="E31" i="32"/>
  <c r="E33" i="32" s="1"/>
  <c r="E427" i="35"/>
  <c r="F427" i="35"/>
  <c r="L398" i="35" l="1"/>
  <c r="K398" i="35"/>
  <c r="J398" i="35"/>
  <c r="I398" i="35"/>
  <c r="H398" i="35"/>
  <c r="G398" i="35"/>
  <c r="F398" i="35"/>
  <c r="E398" i="35"/>
  <c r="D398" i="35"/>
  <c r="C398" i="35"/>
  <c r="F355" i="35"/>
  <c r="E346" i="35"/>
  <c r="F346" i="35"/>
  <c r="E413" i="35" l="1"/>
  <c r="B399" i="35"/>
  <c r="L387" i="35"/>
  <c r="K387" i="35"/>
  <c r="J387" i="35"/>
  <c r="I387" i="35"/>
  <c r="H387" i="35"/>
  <c r="G387" i="35"/>
  <c r="F387" i="35"/>
  <c r="E387" i="35"/>
  <c r="D387" i="35"/>
  <c r="C387" i="35"/>
  <c r="I324" i="35"/>
  <c r="H324" i="35"/>
  <c r="G324" i="35"/>
  <c r="E377" i="35"/>
  <c r="F357" i="35" l="1"/>
  <c r="F358" i="35" s="1"/>
  <c r="E407" i="35"/>
  <c r="D174" i="35"/>
  <c r="E161" i="35"/>
  <c r="E162" i="35" l="1"/>
  <c r="F162" i="35" s="1"/>
  <c r="F161" i="35"/>
  <c r="C284" i="35"/>
  <c r="D284" i="35"/>
  <c r="E284" i="35"/>
  <c r="F284" i="35" l="1"/>
  <c r="E417" i="35" l="1"/>
  <c r="F407" i="35"/>
  <c r="F417" i="35" s="1"/>
  <c r="F413" i="35"/>
  <c r="F420" i="35"/>
  <c r="B377" i="35"/>
  <c r="B387" i="35" s="1"/>
  <c r="B398" i="35" s="1"/>
  <c r="B367" i="35"/>
  <c r="B368" i="35"/>
  <c r="C324" i="35"/>
  <c r="E324" i="35"/>
  <c r="H163" i="35"/>
  <c r="H158" i="35"/>
  <c r="H164" i="35" l="1"/>
  <c r="E420" i="35"/>
  <c r="E226" i="35" l="1"/>
  <c r="C191" i="35"/>
  <c r="D191" i="35" l="1"/>
  <c r="F174" i="35" l="1"/>
  <c r="D23" i="34" l="1"/>
  <c r="D25" i="34" s="1"/>
  <c r="D27" i="34" s="1"/>
  <c r="I7" i="31" l="1"/>
  <c r="E7" i="32" l="1"/>
  <c r="F423" i="35"/>
  <c r="F430" i="35" s="1"/>
  <c r="D158" i="35"/>
  <c r="D164" i="35" s="1"/>
  <c r="B4" i="32" l="1"/>
  <c r="B4" i="33" s="1"/>
  <c r="H7" i="31" l="1"/>
  <c r="D7" i="34" s="1"/>
  <c r="E423" i="35" s="1"/>
  <c r="E430" i="35" s="1"/>
  <c r="D7" i="32" l="1"/>
  <c r="B14" i="33" s="1"/>
  <c r="K7" i="33" s="1"/>
  <c r="D195" i="35" l="1"/>
  <c r="D217" i="35" s="1"/>
  <c r="D230" i="35" s="1"/>
  <c r="D236" i="35"/>
  <c r="D252" i="35" s="1"/>
  <c r="C236" i="35"/>
  <c r="C252" i="35" s="1"/>
  <c r="B15" i="33"/>
  <c r="L7" i="33" s="1"/>
  <c r="E195" i="35" s="1"/>
  <c r="E217" i="35" s="1"/>
  <c r="E230" i="35" s="1"/>
  <c r="H20" i="31" l="1"/>
  <c r="I20" i="31"/>
</calcChain>
</file>

<file path=xl/sharedStrings.xml><?xml version="1.0" encoding="utf-8"?>
<sst xmlns="http://schemas.openxmlformats.org/spreadsheetml/2006/main" count="628" uniqueCount="444">
  <si>
    <t>CADIEM ADMINISTRADORA DE FONDOS PATRIMONIALES DE INVERSIÓN S.A.</t>
  </si>
  <si>
    <t>INFORMACIÓN GENERAL DE LA ENTIDAD</t>
  </si>
  <si>
    <t>ESTADO DE RESULTADO</t>
  </si>
  <si>
    <t>1) Identificación</t>
  </si>
  <si>
    <t>Razón Social:</t>
  </si>
  <si>
    <t>Cadiem Administradora de Fondos Patrimoniales de Inversión S.A.</t>
  </si>
  <si>
    <t>Registro CNV:</t>
  </si>
  <si>
    <t>Resolución 1008/07 del 27 de febrero de 2007</t>
  </si>
  <si>
    <t>Dirección:</t>
  </si>
  <si>
    <t>Quesada N° 4926 - (Edificio Atlas Center, Piso 6i)</t>
  </si>
  <si>
    <t>Teléfono:</t>
  </si>
  <si>
    <t>610-720</t>
  </si>
  <si>
    <t>cadiemfondos@cadiemfondos.com.py</t>
  </si>
  <si>
    <t>Sitio WEB:</t>
  </si>
  <si>
    <t>www.cadiemfondos.com.py</t>
  </si>
  <si>
    <t>Domicilio Legal:</t>
  </si>
  <si>
    <t>2) Antecedentes sobre constitución de la Sociedad y reformas estatutarias</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</si>
  <si>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</si>
  <si>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3) Administración</t>
  </si>
  <si>
    <t>CARGO</t>
  </si>
  <si>
    <t>NOMBRE Y APELLIDO</t>
  </si>
  <si>
    <t>Representantes Legales</t>
  </si>
  <si>
    <t>Presidente</t>
  </si>
  <si>
    <t>César Paredes Franco</t>
  </si>
  <si>
    <t>Vice-Presidente</t>
  </si>
  <si>
    <t>Elías Miguel Gelay</t>
  </si>
  <si>
    <t>Director</t>
  </si>
  <si>
    <t>Gloria Ayala Person</t>
  </si>
  <si>
    <t>Síndico</t>
  </si>
  <si>
    <t>Juana Pabla Galeano</t>
  </si>
  <si>
    <t>Panal Ejecutiva</t>
  </si>
  <si>
    <t>Natalia Trinidad</t>
  </si>
  <si>
    <t>Contador</t>
  </si>
  <si>
    <t>Jorge Ugarte</t>
  </si>
  <si>
    <t>NOMBRE</t>
  </si>
  <si>
    <t>TIPO DE VINCULACIÓN</t>
  </si>
  <si>
    <t>1) Cadiem Casa de Bolsa S.A.</t>
  </si>
  <si>
    <t>b) Mismos Representantes Legales</t>
  </si>
  <si>
    <t>c) Misma Plana Ejecutiva</t>
  </si>
  <si>
    <t>2) César Paredes Franco</t>
  </si>
  <si>
    <t>Accionista con Derecho a Voto  - Presidente</t>
  </si>
  <si>
    <t>Accionista con Derecho a Voto  - Vicepresidente</t>
  </si>
  <si>
    <t>Accionista con Derecho a Voto  - Directora</t>
  </si>
  <si>
    <t xml:space="preserve">BALANCE GENERAL </t>
  </si>
  <si>
    <t>en Guaraníes</t>
  </si>
  <si>
    <t>ACTIVO</t>
  </si>
  <si>
    <t>Nota</t>
  </si>
  <si>
    <t>PASIVO</t>
  </si>
  <si>
    <t>Activo Corriente</t>
  </si>
  <si>
    <t>Pasivo Corriente</t>
  </si>
  <si>
    <t>Disponibilidades</t>
  </si>
  <si>
    <t>5.1</t>
  </si>
  <si>
    <t>Cuentas por Pagar</t>
  </si>
  <si>
    <t>5.3</t>
  </si>
  <si>
    <t>Inversiones temporarias</t>
  </si>
  <si>
    <t>Anexo II</t>
  </si>
  <si>
    <t>Relacionadas</t>
  </si>
  <si>
    <t>Créditos</t>
  </si>
  <si>
    <t>5.2</t>
  </si>
  <si>
    <t>Total Pasivo Corriente</t>
  </si>
  <si>
    <t>Con Relacionadas</t>
  </si>
  <si>
    <t>PATRIMONIO NETO</t>
  </si>
  <si>
    <t>Total Activo Corriente</t>
  </si>
  <si>
    <t>Capital</t>
  </si>
  <si>
    <t>Activo No Corriente</t>
  </si>
  <si>
    <t>Reserva</t>
  </si>
  <si>
    <t>Activos Intangibles y Cargos Diferidos</t>
  </si>
  <si>
    <t>Resultado del Ejercicio</t>
  </si>
  <si>
    <t>Total Activo No Corriente</t>
  </si>
  <si>
    <t>Total Patrimonio Neto</t>
  </si>
  <si>
    <t>Total Activo</t>
  </si>
  <si>
    <t>Total Pasivo y Patrimonio Neto</t>
  </si>
  <si>
    <t>CONCEPTO</t>
  </si>
  <si>
    <t>Notas</t>
  </si>
  <si>
    <t>INGRESOS OPERATIVOS</t>
  </si>
  <si>
    <t>Ingresos por Servicios</t>
  </si>
  <si>
    <t>Ingresos Financieros</t>
  </si>
  <si>
    <t>Ingreso con Relacionadas</t>
  </si>
  <si>
    <t>Otros Ingresos</t>
  </si>
  <si>
    <t>TOTAL INGRESOS</t>
  </si>
  <si>
    <t>EGRESOS</t>
  </si>
  <si>
    <t>Gastos de Venta</t>
  </si>
  <si>
    <t>Gastos de Administración</t>
  </si>
  <si>
    <t>Gastos Fiscales</t>
  </si>
  <si>
    <t>Gastos Financieros</t>
  </si>
  <si>
    <t>Otros Egresos</t>
  </si>
  <si>
    <t>TOTAL EGRESOS</t>
  </si>
  <si>
    <t>UTILIDAD O PERDIDA</t>
  </si>
  <si>
    <t>IMPUESTO A LA RENTA</t>
  </si>
  <si>
    <t>RESULTADO DEL EJERCICIO</t>
  </si>
  <si>
    <t>(En Guaraníes)</t>
  </si>
  <si>
    <t>1.</t>
  </si>
  <si>
    <t>ACTIVIDADES DE OPERACIÓN</t>
  </si>
  <si>
    <t>Ingreso en efectivo por comisiones y otros</t>
  </si>
  <si>
    <t>Efectivo pagado a empleados</t>
  </si>
  <si>
    <t>Total de efectivo de las actividades operativas antes de cambios en los activos de operaciones</t>
  </si>
  <si>
    <t>Aumento (disminución) en pasivos operativos</t>
  </si>
  <si>
    <t>Pago proveedores</t>
  </si>
  <si>
    <t>Efectivo neto de actividades de operación antes de Impuestos</t>
  </si>
  <si>
    <t>Impuesto a la renta</t>
  </si>
  <si>
    <t>Efectivo neto en actividades de operación</t>
  </si>
  <si>
    <t>2.</t>
  </si>
  <si>
    <t>Flujo de Efectivo por Actividades de Inversión</t>
  </si>
  <si>
    <t>Inversiones Temporarias</t>
  </si>
  <si>
    <t>Adquisición de bienes de uso</t>
  </si>
  <si>
    <t>Intereses percibidos</t>
  </si>
  <si>
    <t>Efectivo neto por (o usado) en actividades de Inversión</t>
  </si>
  <si>
    <t>3.</t>
  </si>
  <si>
    <t>Flujo de Efectivo por Actividades de Financiamiento</t>
  </si>
  <si>
    <t>Proveniente de préstamos y otras deudas</t>
  </si>
  <si>
    <t>Dividendos Pagados</t>
  </si>
  <si>
    <t>Intereses Pagados</t>
  </si>
  <si>
    <t>Valuación de Saldos</t>
  </si>
  <si>
    <t>Efectivo neto en actividades de financiamiento</t>
  </si>
  <si>
    <t>Aumento (o disminución) neto de efectivo y sus equivalentes</t>
  </si>
  <si>
    <t>Efectivo y su equivalente al comienzo del periodo</t>
  </si>
  <si>
    <t>Efectivo y su equivalente al cierre del periodo</t>
  </si>
  <si>
    <t>CUENTAS</t>
  </si>
  <si>
    <t>CAPITAL</t>
  </si>
  <si>
    <t>RESERVA</t>
  </si>
  <si>
    <t>RESULTADO</t>
  </si>
  <si>
    <t>SUSCRIPTO</t>
  </si>
  <si>
    <t>A INTEGRAR</t>
  </si>
  <si>
    <t>INTEGRADO</t>
  </si>
  <si>
    <t>LEGAL</t>
  </si>
  <si>
    <t>FACULTATIVA</t>
  </si>
  <si>
    <t>REVALÚO</t>
  </si>
  <si>
    <t>ACUMULADO</t>
  </si>
  <si>
    <t>DEL EJERCICIO</t>
  </si>
  <si>
    <t>Saldo al inicio</t>
  </si>
  <si>
    <t>Movimientos subsecuentes</t>
  </si>
  <si>
    <t>Capitalización de Utilidades</t>
  </si>
  <si>
    <t>Reserva Legal</t>
  </si>
  <si>
    <t>Transf a dividendos a pagar</t>
  </si>
  <si>
    <t>Resultado del ejercicio</t>
  </si>
  <si>
    <t>Notas a los Estados Financieros</t>
  </si>
  <si>
    <t>1) Información básica de la empresa.</t>
  </si>
  <si>
    <t xml:space="preserve">     Naturaleza jurídica de las actividades de la sociedad.</t>
  </si>
  <si>
    <t>2) Principales políticas y prácticas contables aplicadas.</t>
  </si>
  <si>
    <t>3) Cambio de Políticas y Procedimientos de Contabilidad.</t>
  </si>
  <si>
    <t>4) Criterios específicos de valuación.</t>
  </si>
  <si>
    <t>4.1) Valuación en moneda extranjera</t>
  </si>
  <si>
    <t>4.2) Posición en moneda extranjera</t>
  </si>
  <si>
    <t>DETALLE</t>
  </si>
  <si>
    <t>MONEDA EXTRANJERA</t>
  </si>
  <si>
    <t>CAMBIO VIGENTE</t>
  </si>
  <si>
    <t>CLASE</t>
  </si>
  <si>
    <t>MONTO</t>
  </si>
  <si>
    <t>ACTIVOS</t>
  </si>
  <si>
    <t>USD</t>
  </si>
  <si>
    <t>PASIVOS</t>
  </si>
  <si>
    <t>Proveedor</t>
  </si>
  <si>
    <t>Concepto</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</si>
  <si>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</si>
  <si>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</si>
  <si>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</si>
  <si>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</si>
  <si>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5) Composición de cuentas:</t>
  </si>
  <si>
    <t>Detalle</t>
  </si>
  <si>
    <t>Bancos Gs</t>
  </si>
  <si>
    <t>Bancos USD</t>
  </si>
  <si>
    <t>Total</t>
  </si>
  <si>
    <t>DETALLE CORRIENTE</t>
  </si>
  <si>
    <t>Documentos y cuentas por Cobrar</t>
  </si>
  <si>
    <t>Comisión</t>
  </si>
  <si>
    <t>Deudores Varios</t>
  </si>
  <si>
    <t>Crédito Fiscal</t>
  </si>
  <si>
    <t>Anticipo Proveedor</t>
  </si>
  <si>
    <t>Servicios</t>
  </si>
  <si>
    <t>TOTAL</t>
  </si>
  <si>
    <t>Al Personal</t>
  </si>
  <si>
    <t>IPS</t>
  </si>
  <si>
    <t>Patronal</t>
  </si>
  <si>
    <t>Saldo Inicial</t>
  </si>
  <si>
    <t xml:space="preserve">Aumento </t>
  </si>
  <si>
    <t>Disminución</t>
  </si>
  <si>
    <t>Saldo al Cierre</t>
  </si>
  <si>
    <t>Capital Integrado</t>
  </si>
  <si>
    <t>Reservas</t>
  </si>
  <si>
    <t>Resultado Acumulado</t>
  </si>
  <si>
    <t>Comisión Fondo</t>
  </si>
  <si>
    <t>(-) Devolución de Comisión</t>
  </si>
  <si>
    <t>Diferencia de Cambio</t>
  </si>
  <si>
    <t>Emisión de Cheque</t>
  </si>
  <si>
    <t>Gastos de Ventas</t>
  </si>
  <si>
    <t>Comisiones Pagadas</t>
  </si>
  <si>
    <t>Publicidad</t>
  </si>
  <si>
    <t>Gastos Varios Administrativos</t>
  </si>
  <si>
    <t>Retribución Social y Carga Social</t>
  </si>
  <si>
    <t>Honorarios</t>
  </si>
  <si>
    <t>Alquiler de Local</t>
  </si>
  <si>
    <t>Depreciación</t>
  </si>
  <si>
    <t>Gastos Varios</t>
  </si>
  <si>
    <t>Aranceles SEPRELAD</t>
  </si>
  <si>
    <t>IVA Gasto</t>
  </si>
  <si>
    <t>Multas y Recargos</t>
  </si>
  <si>
    <t>Interés Repo</t>
  </si>
  <si>
    <t>6) Información referentes a las contingencias y compromisos.</t>
  </si>
  <si>
    <t xml:space="preserve">     6.1) Compromisos directos</t>
  </si>
  <si>
    <t>Cadiem A.F.P.I.S.A. no cuenta con garantías otorgadas a la fecha.</t>
  </si>
  <si>
    <t xml:space="preserve">     6.2) Contingencias Legales</t>
  </si>
  <si>
    <t>No existen a la fecha juicios u otras acciones legales que comprometan a la Sociedad.</t>
  </si>
  <si>
    <t>7) Hechos posteriores al cierre del ejercicio.</t>
  </si>
  <si>
    <t>No han ocurrido hechos posteriores al cierre del presente trimestre hasta la emisión del informe.</t>
  </si>
  <si>
    <t>8) Limitación a la libre disponibilidad de los activos o del patrimonio y cualquier restricción al derecho de propiedad.</t>
  </si>
  <si>
    <t>No existe ninguna limitación para la libre disposición de los activos o de patrimonio ni cualquier restricción al derecho de propiedad, prendas e hipotecas a la fecha de emisión de los presentes estados contables.</t>
  </si>
  <si>
    <t>9) Sanciones.</t>
  </si>
  <si>
    <t>No existe ninguna sanción para la Sociedad, sus directores y/o administración y cualquier otro antecedente que sea considerado importante informar a la emisión del informe.</t>
  </si>
  <si>
    <t>ANEXO I</t>
  </si>
  <si>
    <t>CADIEM ADMINISTRADORA DE FONDOS PATROMINALES DE INVERSIÓN S.A.</t>
  </si>
  <si>
    <t>DETALLE DE CAPITAL Y PROPIEDAD</t>
  </si>
  <si>
    <t>Capital Emitido:</t>
  </si>
  <si>
    <t>Capital Suscripto:</t>
  </si>
  <si>
    <t>Capital Integrado:</t>
  </si>
  <si>
    <t>Valor nominal de cada acción es:</t>
  </si>
  <si>
    <t>Gs. 100.000-</t>
  </si>
  <si>
    <t>CAPITAL INTEGRADO</t>
  </si>
  <si>
    <t>Accionistas</t>
  </si>
  <si>
    <t>Cantidad de Acciones</t>
  </si>
  <si>
    <t>Clase</t>
  </si>
  <si>
    <t>Votos</t>
  </si>
  <si>
    <t>Valor Nominal</t>
  </si>
  <si>
    <t>% Participación en el Capital Integrado</t>
  </si>
  <si>
    <t>ANEXO II</t>
  </si>
  <si>
    <t>EMISOR</t>
  </si>
  <si>
    <t>VALOR DE COSTO</t>
  </si>
  <si>
    <t>VALOR CONTABLE</t>
  </si>
  <si>
    <t>VALOR NOMINAL UNITARIO</t>
  </si>
  <si>
    <t>VALOR DE COTIZACIÓN</t>
  </si>
  <si>
    <t>VENCIMIENTO</t>
  </si>
  <si>
    <t>INVERSIÓN TEMPORARIA</t>
  </si>
  <si>
    <t>ANEXO III</t>
  </si>
  <si>
    <t>VALORES DE ORIGEN</t>
  </si>
  <si>
    <t>DEPRECIACIONES</t>
  </si>
  <si>
    <t>NETO RESULTANTE</t>
  </si>
  <si>
    <t>VALORES AL INCIO</t>
  </si>
  <si>
    <t>ALTAS</t>
  </si>
  <si>
    <t>BAJAS</t>
  </si>
  <si>
    <t>VALORES AL CIERRE</t>
  </si>
  <si>
    <t>ACUMULADA AL INICIO</t>
  </si>
  <si>
    <t>DEPRECIACIÓN DEL PERIODO</t>
  </si>
  <si>
    <t>ACUMULADAS AL CIERRE</t>
  </si>
  <si>
    <t>4.3) Diferencia de cambio en moneda extranjera</t>
  </si>
  <si>
    <t>5.6</t>
  </si>
  <si>
    <t>Los estados financieros fuerón preparados utilizando como principal criterio de valuación el costo histórico, con las excepciones que se mencionan en el numeral 2.</t>
  </si>
  <si>
    <t>Gs. 35.000.000.000-</t>
  </si>
  <si>
    <t xml:space="preserve">El Capital Social de la entidad de acuerdo con el Acta N° 28 de fecha 25/03/2022 es de Gs. 40.000.000.000 (guaraníes cuarenta mil millones) </t>
  </si>
  <si>
    <t>Banco Itau Paraguay S.A.</t>
  </si>
  <si>
    <t>Banco Itau Paraguay S.A</t>
  </si>
  <si>
    <t>Fondo de Inversion Eco Forestal I</t>
  </si>
  <si>
    <t>Fondo Mutuo Crecimiento Renta Fija en Gs</t>
  </si>
  <si>
    <t>Fondo Mutuo Disponible Renta Fija en Gs</t>
  </si>
  <si>
    <t>Fondo de Inversion Naves Industriales</t>
  </si>
  <si>
    <t>Fondo M. Disponible Dolares Americanos</t>
  </si>
  <si>
    <t>Fondo Mutuo Para Todos Renta Fija en Gs</t>
  </si>
  <si>
    <t>Impuesto</t>
  </si>
  <si>
    <t>Intereses de Vto</t>
  </si>
  <si>
    <t>Banco GNB Paraguay S.A</t>
  </si>
  <si>
    <t>Créditos al Personal</t>
  </si>
  <si>
    <t>Dividendos Cobrados</t>
  </si>
  <si>
    <t>Gastos Bancarios</t>
  </si>
  <si>
    <t>TOTAL ACTIVO</t>
  </si>
  <si>
    <t>TOTAL PASIVO</t>
  </si>
  <si>
    <t>POSICIÓN NETA</t>
  </si>
  <si>
    <t>PERDIDA/GANANCIA</t>
  </si>
  <si>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 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</si>
  <si>
    <t>ESTADO DE CAMBIOS EN EL PATRIMONIO NETO</t>
  </si>
  <si>
    <t>5.5</t>
  </si>
  <si>
    <t>Gloria Beatriz Ayala Person</t>
  </si>
  <si>
    <t>César Esteban Paredes Franco</t>
  </si>
  <si>
    <t>Cadiem Casa de Bolsa S.A.</t>
  </si>
  <si>
    <r>
      <t>- Moneda de Cuenta:</t>
    </r>
    <r>
      <rPr>
        <sz val="11"/>
        <color theme="1"/>
        <rFont val="Gantari"/>
      </rPr>
      <t xml:space="preserve"> Los presentes estados contables han sido preparados en base a la moneda oficial del Paraguay, el guaraní.</t>
    </r>
  </si>
  <si>
    <r>
      <t>-Valuaciones:</t>
    </r>
    <r>
      <rPr>
        <sz val="11"/>
        <color theme="1"/>
        <rFont val="Gantari"/>
      </rPr>
      <t xml:space="preserve"> Los estados contables han sido preparados basados en valores históricos.</t>
    </r>
  </si>
  <si>
    <r>
      <t>-Reconocimiento de Ganancias y Pérdidas:</t>
    </r>
    <r>
      <rPr>
        <sz val="11"/>
        <color theme="1"/>
        <rFont val="Gantari"/>
      </rPr>
      <t xml:space="preserve"> Las ganancias son registradas como ingresos en función a su devengamiento, independientemente de su realización. Las pérdidas se registran cuando se conocen.</t>
    </r>
  </si>
  <si>
    <r>
      <t>-Previsiones:</t>
    </r>
    <r>
      <rPr>
        <sz val="11"/>
        <color theme="1"/>
        <rFont val="Gantari"/>
      </rPr>
      <t xml:space="preserve"> Las previsiones no son utilizadas.</t>
    </r>
  </si>
  <si>
    <r>
      <t>-Información del Estado de Flujo de Efectivo:</t>
    </r>
    <r>
      <rPr>
        <sz val="11"/>
        <color theme="1"/>
        <rFont val="Gantari"/>
      </rPr>
      <t xml:space="preserve"> el modelo del Estado de Flujo de Efectivo que forma parte corresponde a la estructura normalmente utilizada por el Método directo, según el cual se presentan por separado las principales categorías de cobros y pagos en términos brutos. El procedimiento involucra la identificación de la parte de efectivo de cada partida del estado de resultados.</t>
    </r>
  </si>
  <si>
    <r>
      <t xml:space="preserve">5.1) Disponibilidades: </t>
    </r>
    <r>
      <rPr>
        <sz val="11"/>
        <color theme="1"/>
        <rFont val="Gantari"/>
      </rPr>
      <t>El detalle es el siguiente</t>
    </r>
  </si>
  <si>
    <r>
      <t xml:space="preserve">5.2) Créditos: </t>
    </r>
    <r>
      <rPr>
        <sz val="11"/>
        <color theme="1"/>
        <rFont val="Gantari"/>
      </rPr>
      <t>El detalle de Créditos Corrientes y No Corrientes es el siguiente</t>
    </r>
  </si>
  <si>
    <r>
      <t xml:space="preserve">5.3) Documentos y Cuentas por Pagar </t>
    </r>
    <r>
      <rPr>
        <sz val="11"/>
        <color theme="1"/>
        <rFont val="Gantari"/>
      </rPr>
      <t>El detalle es el siguiente</t>
    </r>
  </si>
  <si>
    <r>
      <t xml:space="preserve">5.5) Ingresos </t>
    </r>
    <r>
      <rPr>
        <sz val="11"/>
        <color theme="1"/>
        <rFont val="Gantari"/>
      </rPr>
      <t>El detalle es el siguiente</t>
    </r>
  </si>
  <si>
    <r>
      <t xml:space="preserve">5.6) Egresos </t>
    </r>
    <r>
      <rPr>
        <sz val="11"/>
        <color theme="1"/>
        <rFont val="Gantari"/>
      </rPr>
      <t>El detalle es el siguiente</t>
    </r>
  </si>
  <si>
    <t>Auditor Interno</t>
  </si>
  <si>
    <t>a) Accionista Mayoritario - 84,90%</t>
  </si>
  <si>
    <t>Los estados financieros se han preparado de acuerdo con normas contables y criterios de valuación dictados por la Super Intendencia de Valores y con normas dictadas por el Consejo de Contadores Públicos del Paraguay.
La moneda funcional y de presentación de los estados financieros de la entidad es el guaraní, la moneda local de Paraguay.
Dado que la inflación acumulada en los últimos tres años, calculada a base del Índice de Precios al Consumidor emitido por el Banco Central del Paraguay, ha sido inferior al 100%, los estados financieros se presentan en unidad de medida heterogénea. Consecuentemente los estados financieros no fueron expresados en moneda homogénea de poder adquisitivo constante.</t>
  </si>
  <si>
    <t>3) Elías Miguel Gelay</t>
  </si>
  <si>
    <t>4) Gloria Ayala Person</t>
  </si>
  <si>
    <t>Banco GNB Paraguay S.A.</t>
  </si>
  <si>
    <t>IVA</t>
  </si>
  <si>
    <t>OVM/OS</t>
  </si>
  <si>
    <t>(%) Votos</t>
  </si>
  <si>
    <t>Fecha de Operación</t>
  </si>
  <si>
    <t>Cod. Negociación</t>
  </si>
  <si>
    <t>Monto Inicial</t>
  </si>
  <si>
    <t>Monto Contable</t>
  </si>
  <si>
    <t>Fecha de Vencimiento</t>
  </si>
  <si>
    <t>Operaciones de Reporto</t>
  </si>
  <si>
    <t>ANEXO IV</t>
  </si>
  <si>
    <t>4) Personas y Empresas Vinculadas</t>
  </si>
  <si>
    <r>
      <t xml:space="preserve">Créditos por Repo </t>
    </r>
    <r>
      <rPr>
        <b/>
        <sz val="8"/>
        <color rgb="FF000000"/>
        <rFont val="Gantari"/>
      </rPr>
      <t>(*)</t>
    </r>
  </si>
  <si>
    <t>Cuentas a Cobrar</t>
  </si>
  <si>
    <t xml:space="preserve">TOTAL  </t>
  </si>
  <si>
    <t>INGRESOS</t>
  </si>
  <si>
    <t>GASTOS</t>
  </si>
  <si>
    <t>TOTAL GASTOS</t>
  </si>
  <si>
    <t>ANEXO V</t>
  </si>
  <si>
    <t>Anexo V</t>
  </si>
  <si>
    <t>Anexo III</t>
  </si>
  <si>
    <t>Composición de saldos con relacionadas</t>
  </si>
  <si>
    <t>RELACION</t>
  </si>
  <si>
    <t>TIPO DE OPERACIÓN</t>
  </si>
  <si>
    <t>CADIEM CBSA</t>
  </si>
  <si>
    <t>Controlante</t>
  </si>
  <si>
    <t>Agente Colocador</t>
  </si>
  <si>
    <t>Fátima Flecha</t>
  </si>
  <si>
    <t>Directora Financiera</t>
  </si>
  <si>
    <t>Reporto</t>
  </si>
  <si>
    <t>Aranceles por Operación</t>
  </si>
  <si>
    <t>Anticipo IRE</t>
  </si>
  <si>
    <t>Directora Comercial</t>
  </si>
  <si>
    <t>Director de Fondos</t>
  </si>
  <si>
    <t>5) Auditor Externo Independiente</t>
  </si>
  <si>
    <t>BCA - Benítez Codas &amp; Asociados</t>
  </si>
  <si>
    <t>SIV N° AE015</t>
  </si>
  <si>
    <t>Avenida Brasilia 707 Asunción - Paraguay</t>
  </si>
  <si>
    <t>021 212 505</t>
  </si>
  <si>
    <r>
      <rPr>
        <sz val="11"/>
        <color theme="1"/>
        <rFont val="Gantari"/>
      </rPr>
      <t xml:space="preserve"> </t>
    </r>
    <r>
      <rPr>
        <b/>
        <sz val="11"/>
        <color theme="1"/>
        <rFont val="Gantari"/>
      </rPr>
      <t>-Valuación de Bienes de Uso:</t>
    </r>
    <r>
      <rPr>
        <sz val="11"/>
        <color theme="1"/>
        <rFont val="Gantari"/>
      </rPr>
      <t xml:space="preserve"> Al 31 de diciembre de 2019 los bienes de uso se exponen a su costo histórico revaluado a partir del año siguiente al de su incorporación, de acuerdo con lo establecido en el artículo 12 de la Ley Nº 125/91, menos la correspondiente depreciación acumulada. El incremento neto por revaluación se acredita a la cuenta Reserva de Revalúo del patrimonio neto. La depreciación de los bienes de uso es calculada por el método de línea recta a partir del año siguiente de su incorporación, aplicando las tasas anuales determinadas con base en la vida útil de los bienes.
A partir del ejercicio 2020, los bienes de uso se exponen a su costo histórico, revaluado hasta el 31 de diciembre de 2019, menos la correspondiente depreciación acumulada de acuerdo con lo establecido en la Ley 6.380/19. La cuota de depreciación es calculada por el método de línea recta sobre el valor neto contable menos el valor residual de los bienes al 31 de diciembre de 2019, lo que implica un cambio en la base de cálculo de la depreciación respecto al ejercicio anterior. El valor residual es calculado sobre el valor neto contable de los bienes al 31 de diciembre de 2019.
De acuerdo con lo establecido por la Ley 6.380/19, el Poder Ejecutivo podrá establecer el revalúo obligatorio de los bienes del activo fijo, cuando la variación del Índice de Precios al Consumo determinado por el Banco Central del Paraguay alcance al menos el 20% acumulado a partir del ejercicio 2019. El reconocimiento del revalúo obligatorio formará parte de una reserva patrimonial cuyo único destino podrá ser la capitalización.</t>
    </r>
  </si>
  <si>
    <t>Otros Creditos</t>
  </si>
  <si>
    <t>Anticipo Cliente</t>
  </si>
  <si>
    <t>José Monges</t>
  </si>
  <si>
    <t>Sub-Total</t>
  </si>
  <si>
    <t>T.C.</t>
  </si>
  <si>
    <t>Total Gs</t>
  </si>
  <si>
    <t>INVERSIÓN PERMANENTE</t>
  </si>
  <si>
    <t>NO APLICA</t>
  </si>
  <si>
    <t>Bienes de uso</t>
  </si>
  <si>
    <t>Directora de Negocios</t>
  </si>
  <si>
    <t>Por Servicios</t>
  </si>
  <si>
    <t>Jose Monges</t>
  </si>
  <si>
    <t>Cadiem AFPISA</t>
  </si>
  <si>
    <t>Fondo de Inversion Inmobiliario Orquideas</t>
  </si>
  <si>
    <t>Op Reporto</t>
  </si>
  <si>
    <t>OK</t>
  </si>
  <si>
    <t xml:space="preserve">R U B R O </t>
  </si>
  <si>
    <t>VALORES ORIGINALES</t>
  </si>
  <si>
    <t>Valores al inicio</t>
  </si>
  <si>
    <t>Altas</t>
  </si>
  <si>
    <t>Bajas</t>
  </si>
  <si>
    <t>Valores al Cierre</t>
  </si>
  <si>
    <t>Acumuladas al inicio</t>
  </si>
  <si>
    <t>Depreciación del Período</t>
  </si>
  <si>
    <t>Acumuladas al Cierre</t>
  </si>
  <si>
    <t xml:space="preserve">Anexo IV </t>
  </si>
  <si>
    <t>ESTADO DE FLUJO DE EFECTIVO</t>
  </si>
  <si>
    <t>Las 9 notas y el Anexo I, II, III, IV, V que se acompañan forman parte integral de los estados financieros.</t>
  </si>
  <si>
    <t>Gastos Recuperables</t>
  </si>
  <si>
    <t>Tipo de cambio comprador DNIT</t>
  </si>
  <si>
    <t>Deudas Fiscales</t>
  </si>
  <si>
    <t xml:space="preserve">Banco Continental S.A.E.CA Cta Cte </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</si>
  <si>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</si>
  <si>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Gs. 25.000.000.000-</t>
  </si>
  <si>
    <t>Créditos por Repo</t>
  </si>
  <si>
    <t>Egresos con Relacionadas</t>
  </si>
  <si>
    <t>Director de Tecnología </t>
  </si>
  <si>
    <t>Nicolás González</t>
  </si>
  <si>
    <t>Virginia Amambay Cardozo</t>
  </si>
  <si>
    <t>Préstamos</t>
  </si>
  <si>
    <t>Licencias</t>
  </si>
  <si>
    <t>Oficial de Cumplimiento</t>
  </si>
  <si>
    <t>Jezabel Pando</t>
  </si>
  <si>
    <t>Comisiones a Pagar</t>
  </si>
  <si>
    <t>Honorarios a Pagar</t>
  </si>
  <si>
    <t>Mejora en Predio Ajeno</t>
  </si>
  <si>
    <t>Muebles y Útiles</t>
  </si>
  <si>
    <t>Equipos de Oficina</t>
  </si>
  <si>
    <t>Equipo de Informática</t>
  </si>
  <si>
    <t>Aranceles SIV</t>
  </si>
  <si>
    <t>Documentos a rendir</t>
  </si>
  <si>
    <t>SALDO AL 31/12/2025</t>
  </si>
  <si>
    <t>Fondo de Inversión Link Center</t>
  </si>
  <si>
    <t>SERIE</t>
  </si>
  <si>
    <t>Saldo al 31/12/2025</t>
  </si>
  <si>
    <t>Cadiem CB - Controlante</t>
  </si>
  <si>
    <t>Fatima Flecha</t>
  </si>
  <si>
    <t>Valuación de Cartera</t>
  </si>
  <si>
    <t>EEPN</t>
  </si>
  <si>
    <r>
      <t xml:space="preserve">5.7) Patrimonio </t>
    </r>
    <r>
      <rPr>
        <sz val="11"/>
        <color theme="1"/>
        <rFont val="Gantari"/>
      </rPr>
      <t>El detalle es el siguiente</t>
    </r>
  </si>
  <si>
    <t>Con el objetivo de mejorar la comparabilidad de la información presentada, determinadas partidas del periodo comparativo han sido reclasificadas y/o reexpresadas para adecuarlas a los criterios de presentación del ejercicio actual. Dichas reclasificaciones no afectan el resultado del ejercicio ni el patrimonio neto previamente reportado.</t>
  </si>
  <si>
    <r>
      <t xml:space="preserve"> -Política de Inversiones:</t>
    </r>
    <r>
      <rPr>
        <sz val="11"/>
        <color theme="1"/>
        <rFont val="Gantari"/>
      </rPr>
      <t xml:space="preserve"> 
Reconocimiento y medición inicial; los instrumentos financieros son reconocidos inicialmente a su costo de adquisición, formando parte del activo.
Medición posterior; mientras los instrumentos permanecen en cartera, son valuados a costo más los rendimientos devengados, calculados en base a la tasa nominal del instrumento.
Los ingresos por devengamiento son reconocidos en resultados del periodo, con contrapartida en el valor del activo, incrementando el valor en libros de los instrumentos.
Reconocimiento de ingresos por venta; al momento de la enajenación de los instrumentos financieros, el ingreso correspondiente es reconocido en el estado de resultados dentro del rubro “Venta de cartera propia”.
Determinación del costo de venta; el costo de venta de los instrumentos enajenados se determina utilizando el método de costo promedio ponderado, considerando el valor en libros de los instrumentos al momento de su venta.</t>
    </r>
  </si>
  <si>
    <t>Operación en Reporto</t>
  </si>
  <si>
    <t>Las inversiones a corto plazo corresponden a instrumentos financieros adquiridos en el marco de la operativa de intermediación y negociación de la Sociedad.
Dichos instrumentos se valúan a su costo de adquisición, incorporando el devengamiento de los rendimientos financieros conforme a las condiciones nominales de cada título.
Los resultados generados por la compra y venta de estos instrumentos, así como los intereses devengados, son reconocidos en el resultado del ejercicio en el período en que se producen.</t>
  </si>
  <si>
    <t>Correspondiente al 31/03/2026, presentado en forma comparativa con el ejercicio cerrado al 31/12/2025</t>
  </si>
  <si>
    <t>Correspondiente al 31/03/2026, presentado en forma comparativa con el ejercicio cerrado al 31/03/2025.</t>
  </si>
  <si>
    <t>Información al 31/03/2026</t>
  </si>
  <si>
    <t>CAMBIO AL 31/12/2025</t>
  </si>
  <si>
    <t>Tipo de Cambio 31/03/2026</t>
  </si>
  <si>
    <t>Monto Ajustado
31/03/2026
(Gs)</t>
  </si>
  <si>
    <t>Monto Ajustado
31/03/2025
(Gs)</t>
  </si>
  <si>
    <t>Tipo de Cambio 31/03/2025</t>
  </si>
  <si>
    <t>Composición de la Inversión al 31/03/2026</t>
  </si>
  <si>
    <t>Saldo al 31/03/2026</t>
  </si>
  <si>
    <t>Composición de Intangibles al 31/03/2026</t>
  </si>
  <si>
    <t xml:space="preserve">Tipo de cambio vendedor DNIT      </t>
  </si>
  <si>
    <t>Tipo de cambio comprador BCP</t>
  </si>
  <si>
    <t>Deudores por Operación</t>
  </si>
  <si>
    <t>Provisión de Aguinaldo</t>
  </si>
  <si>
    <t>Provisión Gratificaciones Especiales</t>
  </si>
  <si>
    <t>Bono Corporativo</t>
  </si>
  <si>
    <t>FRIGORIFICO CONCEPCION S.A.</t>
  </si>
  <si>
    <t>PYFRI09F9511</t>
  </si>
  <si>
    <t>PYFRI08F9058</t>
  </si>
  <si>
    <t>TELECEL SAE</t>
  </si>
  <si>
    <t>PYTEL01F2070</t>
  </si>
  <si>
    <t>IBI S.A.E.C.A.</t>
  </si>
  <si>
    <t>PYIBI10F0009</t>
  </si>
  <si>
    <t>PYIBI11F0008</t>
  </si>
  <si>
    <t>PYIBI12F0007</t>
  </si>
  <si>
    <t>PYIBI13F0006</t>
  </si>
  <si>
    <t>QUIMISUR S.A.E.C.A.</t>
  </si>
  <si>
    <t>PYQUS01F1045</t>
  </si>
  <si>
    <t>Bono Financiero</t>
  </si>
  <si>
    <t>SUDAMERIS BANK S.A.E.C.A.</t>
  </si>
  <si>
    <t>PYFIN01F0207</t>
  </si>
  <si>
    <t>Acciones Preferidas</t>
  </si>
  <si>
    <t>ELECTROBAN S.A.E.C.A.</t>
  </si>
  <si>
    <t>PYELEP0V0111</t>
  </si>
  <si>
    <t>N/A</t>
  </si>
  <si>
    <t>PYELEP0V0129</t>
  </si>
  <si>
    <t>PYELEP0V0137</t>
  </si>
  <si>
    <t>PYELEP0V0145</t>
  </si>
  <si>
    <t>ALEMÁN PARAGUAYO CANADIENSE S.A.</t>
  </si>
  <si>
    <t>PYAPC02F0908</t>
  </si>
  <si>
    <t>PYAPC03F0915</t>
  </si>
  <si>
    <t>PYAPC04F0922</t>
  </si>
  <si>
    <t>PYAPC06F1480</t>
  </si>
  <si>
    <t>PYAPC10F0007</t>
  </si>
  <si>
    <t>Bono Subordinado</t>
  </si>
  <si>
    <t>UENO HOLDING SAECA</t>
  </si>
  <si>
    <t>PYUEN01F2760</t>
  </si>
  <si>
    <t>PYUEN02F2777</t>
  </si>
  <si>
    <t>Reporto/Servicios</t>
  </si>
  <si>
    <t>Premios</t>
  </si>
  <si>
    <t>Fondo Mutuo</t>
  </si>
  <si>
    <t>Operativo</t>
  </si>
  <si>
    <t>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</si>
</sst>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 #,##0.00_ ;_ * \-#,##0.00_ ;_ * &quot;-&quot;_ ;_ @_ "/>
    <numFmt numFmtId="165" formatCode="_(* #,##0_);_(* \(#,##0\);_(* &quot;-&quot;_);_(@_)"/>
    <numFmt numFmtId="166" formatCode="#,##0_);\(#,##0\);\ &quot;-&quot;_)"/>
    <numFmt numFmtId="167" formatCode="_(* #,##0.00_);_(* \(#,##0.00\);_(* &quot;-&quot;??_);_(@_)"/>
    <numFmt numFmtId="168" formatCode="[$-409]mmm\-yy;@"/>
    <numFmt numFmtId="169" formatCode="_(* #,##0.00_);_(* \(#,##0.00\);_(* &quot;-&quot;_);_(@_)"/>
  </numFmts>
  <fonts count="28"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u/>
      <sz val="11"/>
      <color theme="10"/>
      <name val="Gantari"/>
    </font>
    <font>
      <b/>
      <sz val="11"/>
      <color theme="1"/>
      <name val="Gantari"/>
    </font>
    <font>
      <u/>
      <sz val="11"/>
      <color theme="1"/>
      <name val="Gantari"/>
    </font>
    <font>
      <b/>
      <sz val="11"/>
      <name val="Gantari"/>
    </font>
    <font>
      <sz val="11"/>
      <name val="Gantari"/>
    </font>
    <font>
      <b/>
      <u/>
      <sz val="11"/>
      <color theme="1"/>
      <name val="Gantari"/>
    </font>
    <font>
      <b/>
      <sz val="11"/>
      <color indexed="8"/>
      <name val="Gantari"/>
    </font>
    <font>
      <b/>
      <u/>
      <sz val="11"/>
      <name val="Gantari"/>
    </font>
    <font>
      <b/>
      <i/>
      <sz val="11"/>
      <name val="Gantari"/>
    </font>
    <font>
      <sz val="8"/>
      <name val="Gantari"/>
    </font>
    <font>
      <i/>
      <sz val="11"/>
      <name val="Gantari"/>
    </font>
    <font>
      <sz val="11"/>
      <color theme="0"/>
      <name val="Gantari"/>
    </font>
    <font>
      <b/>
      <u/>
      <sz val="11"/>
      <color indexed="8"/>
      <name val="Gantari"/>
    </font>
    <font>
      <sz val="11"/>
      <color indexed="8"/>
      <name val="Gantari"/>
    </font>
    <font>
      <sz val="11"/>
      <color rgb="FFFF0000"/>
      <name val="Gantari"/>
    </font>
    <font>
      <b/>
      <sz val="8"/>
      <color rgb="FF000000"/>
      <name val="Gantari"/>
    </font>
    <font>
      <sz val="11"/>
      <color rgb="FF000000"/>
      <name val="Gantari"/>
    </font>
    <font>
      <sz val="8"/>
      <color theme="1"/>
      <name val="Gantari"/>
    </font>
    <font>
      <sz val="11"/>
      <color theme="1"/>
      <name val="Calibri"/>
      <family val="2"/>
    </font>
    <font>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18">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2" fillId="0" borderId="0"/>
    <xf numFmtId="0" fontId="3" fillId="0" borderId="0"/>
    <xf numFmtId="9" fontId="4" fillId="0" borderId="0" applyFont="0" applyFill="0" applyBorder="0" applyAlignment="0" applyProtection="0"/>
    <xf numFmtId="167" fontId="4" fillId="0" borderId="0" applyFont="0" applyFill="0" applyBorder="0" applyAlignment="0" applyProtection="0"/>
    <xf numFmtId="0" fontId="2" fillId="0" borderId="0"/>
    <xf numFmtId="0" fontId="2" fillId="0" borderId="0"/>
    <xf numFmtId="0" fontId="5" fillId="0" borderId="0"/>
    <xf numFmtId="0" fontId="6" fillId="0" borderId="0" applyNumberForma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2" fillId="0" borderId="0"/>
  </cellStyleXfs>
  <cellXfs count="482">
    <xf numFmtId="0" fontId="0" fillId="0" borderId="0" xfId="0"/>
    <xf numFmtId="0" fontId="7" fillId="0" borderId="0" xfId="0" applyFont="1"/>
    <xf numFmtId="0" fontId="8" fillId="0" borderId="0" xfId="14" applyFont="1"/>
    <xf numFmtId="166" fontId="11" fillId="0" borderId="1" xfId="0" applyNumberFormat="1" applyFont="1" applyBorder="1" applyAlignment="1">
      <alignment horizontal="center" vertical="center" wrapText="1"/>
    </xf>
    <xf numFmtId="168" fontId="11" fillId="0" borderId="6" xfId="0" applyNumberFormat="1" applyFont="1" applyBorder="1" applyAlignment="1">
      <alignment horizontal="center" vertical="center" wrapText="1"/>
    </xf>
    <xf numFmtId="166" fontId="11" fillId="0" borderId="1" xfId="0" applyNumberFormat="1" applyFont="1" applyBorder="1" applyAlignment="1" applyProtection="1">
      <alignment horizontal="center" vertical="center" wrapText="1"/>
      <protection locked="0"/>
    </xf>
    <xf numFmtId="9" fontId="11" fillId="0" borderId="1" xfId="9" applyFont="1" applyFill="1" applyBorder="1" applyAlignment="1" applyProtection="1">
      <alignment horizontal="center" vertical="center" wrapText="1"/>
      <protection locked="0"/>
    </xf>
    <xf numFmtId="168" fontId="11" fillId="0" borderId="1" xfId="0" applyNumberFormat="1" applyFont="1" applyBorder="1" applyAlignment="1">
      <alignment horizontal="center" vertical="center" wrapText="1"/>
    </xf>
    <xf numFmtId="0" fontId="12" fillId="0" borderId="4" xfId="13" applyFont="1" applyBorder="1" applyAlignment="1">
      <alignment horizontal="left" vertical="center"/>
    </xf>
    <xf numFmtId="14" fontId="11" fillId="0" borderId="1" xfId="7" applyNumberFormat="1" applyFont="1" applyBorder="1" applyAlignment="1">
      <alignment horizontal="center" vertical="center"/>
    </xf>
    <xf numFmtId="41" fontId="11" fillId="0" borderId="1" xfId="1" applyFont="1" applyFill="1" applyBorder="1" applyAlignment="1" applyProtection="1">
      <alignment horizontal="center" vertical="center"/>
    </xf>
    <xf numFmtId="41" fontId="11" fillId="0" borderId="1" xfId="1" applyFont="1" applyBorder="1" applyAlignment="1">
      <alignment horizontal="center" vertical="center"/>
    </xf>
    <xf numFmtId="0" fontId="7" fillId="0" borderId="0" xfId="0" applyFont="1" applyAlignment="1">
      <alignment horizontal="left" wrapText="1"/>
    </xf>
    <xf numFmtId="17" fontId="11" fillId="0" borderId="1" xfId="5" applyNumberFormat="1" applyFont="1" applyBorder="1" applyAlignment="1">
      <alignment horizontal="center" vertical="center" wrapText="1"/>
    </xf>
    <xf numFmtId="0" fontId="11" fillId="0" borderId="5" xfId="13" applyFont="1" applyBorder="1" applyAlignment="1">
      <alignment horizontal="left"/>
    </xf>
    <xf numFmtId="166" fontId="12" fillId="0" borderId="6" xfId="0" applyNumberFormat="1" applyFont="1" applyBorder="1" applyAlignment="1" applyProtection="1">
      <alignment vertical="center" wrapText="1"/>
      <protection locked="0"/>
    </xf>
    <xf numFmtId="9" fontId="12" fillId="0" borderId="6" xfId="9" applyFont="1" applyFill="1" applyBorder="1" applyAlignment="1" applyProtection="1">
      <alignment vertical="center" wrapText="1"/>
      <protection locked="0"/>
    </xf>
    <xf numFmtId="0" fontId="7" fillId="0" borderId="1" xfId="0" applyFont="1" applyBorder="1" applyAlignment="1">
      <alignment horizontal="left"/>
    </xf>
    <xf numFmtId="14" fontId="7" fillId="0" borderId="1" xfId="1" applyNumberFormat="1" applyFont="1" applyBorder="1" applyAlignment="1">
      <alignment horizontal="right"/>
    </xf>
    <xf numFmtId="41" fontId="7" fillId="0" borderId="0" xfId="0" applyNumberFormat="1" applyFont="1"/>
    <xf numFmtId="0" fontId="9" fillId="0" borderId="5" xfId="0" applyFont="1" applyBorder="1"/>
    <xf numFmtId="0" fontId="9" fillId="0" borderId="7" xfId="0" applyFont="1" applyBorder="1"/>
    <xf numFmtId="41" fontId="9" fillId="0" borderId="1" xfId="1" applyFont="1" applyBorder="1" applyAlignment="1">
      <alignment horizontal="center"/>
    </xf>
    <xf numFmtId="41" fontId="11" fillId="0" borderId="7" xfId="1" applyFont="1" applyBorder="1" applyAlignment="1">
      <alignment horizontal="center"/>
    </xf>
    <xf numFmtId="164" fontId="7" fillId="0" borderId="1" xfId="1" applyNumberFormat="1" applyFont="1" applyBorder="1" applyAlignment="1">
      <alignment horizontal="center"/>
    </xf>
    <xf numFmtId="164" fontId="9" fillId="0" borderId="1" xfId="1" applyNumberFormat="1" applyFont="1" applyBorder="1" applyAlignment="1">
      <alignment horizontal="center"/>
    </xf>
    <xf numFmtId="164" fontId="12" fillId="0" borderId="7" xfId="1" applyNumberFormat="1" applyFont="1" applyBorder="1" applyAlignment="1">
      <alignment horizontal="center"/>
    </xf>
    <xf numFmtId="0" fontId="9" fillId="0" borderId="7" xfId="0" applyFont="1" applyBorder="1" applyAlignment="1">
      <alignment horizontal="center"/>
    </xf>
    <xf numFmtId="41" fontId="11" fillId="0" borderId="1" xfId="0" applyNumberFormat="1" applyFont="1" applyBorder="1"/>
    <xf numFmtId="0" fontId="11" fillId="0" borderId="1" xfId="0" applyFont="1" applyBorder="1"/>
    <xf numFmtId="0" fontId="7" fillId="0" borderId="0" xfId="0" applyFont="1" applyAlignment="1">
      <alignment horizontal="left" vertical="center"/>
    </xf>
    <xf numFmtId="0" fontId="9" fillId="0" borderId="0" xfId="0" applyFont="1"/>
    <xf numFmtId="0" fontId="9" fillId="0" borderId="0" xfId="0" applyFont="1" applyAlignment="1">
      <alignment horizontal="center" vertical="center" wrapText="1"/>
    </xf>
    <xf numFmtId="0" fontId="7" fillId="0" borderId="2" xfId="0" applyFont="1" applyBorder="1"/>
    <xf numFmtId="41" fontId="7" fillId="0" borderId="2" xfId="1" applyFont="1" applyBorder="1" applyAlignment="1">
      <alignment horizontal="center"/>
    </xf>
    <xf numFmtId="41" fontId="7" fillId="0" borderId="2" xfId="1" applyFont="1" applyBorder="1"/>
    <xf numFmtId="0" fontId="7" fillId="0" borderId="2" xfId="0" applyFont="1" applyBorder="1" applyAlignment="1">
      <alignment horizontal="center"/>
    </xf>
    <xf numFmtId="10" fontId="7" fillId="0" borderId="2" xfId="4" applyNumberFormat="1" applyFont="1" applyBorder="1"/>
    <xf numFmtId="0" fontId="7" fillId="0" borderId="3" xfId="0" applyFont="1" applyBorder="1"/>
    <xf numFmtId="41" fontId="7" fillId="0" borderId="3" xfId="1" applyFont="1" applyBorder="1" applyAlignment="1">
      <alignment horizontal="center"/>
    </xf>
    <xf numFmtId="41" fontId="7" fillId="0" borderId="3" xfId="1" applyFont="1" applyBorder="1"/>
    <xf numFmtId="0" fontId="7" fillId="0" borderId="3" xfId="0" applyFont="1" applyBorder="1" applyAlignment="1">
      <alignment horizontal="center"/>
    </xf>
    <xf numFmtId="10" fontId="7" fillId="0" borderId="3" xfId="4" applyNumberFormat="1" applyFont="1" applyBorder="1"/>
    <xf numFmtId="0" fontId="9"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3" fillId="0" borderId="0" xfId="0" applyFont="1"/>
    <xf numFmtId="43" fontId="13" fillId="0" borderId="0" xfId="0" applyNumberFormat="1" applyFont="1"/>
    <xf numFmtId="0" fontId="7" fillId="0" borderId="1" xfId="0" applyFont="1" applyBorder="1" applyAlignment="1">
      <alignment vertical="center" wrapText="1"/>
    </xf>
    <xf numFmtId="164" fontId="7" fillId="0" borderId="1" xfId="0" applyNumberFormat="1" applyFont="1" applyBorder="1" applyAlignment="1">
      <alignment horizontal="center" vertical="center"/>
    </xf>
    <xf numFmtId="41" fontId="7" fillId="0" borderId="1" xfId="1" applyFont="1" applyBorder="1" applyAlignment="1">
      <alignment horizontal="center" vertical="center"/>
    </xf>
    <xf numFmtId="41" fontId="13" fillId="0" borderId="0" xfId="0" applyNumberFormat="1" applyFont="1"/>
    <xf numFmtId="166" fontId="11" fillId="0" borderId="2" xfId="0" applyNumberFormat="1" applyFont="1" applyBorder="1" applyAlignment="1">
      <alignment horizontal="center" vertical="center"/>
    </xf>
    <xf numFmtId="17" fontId="14" fillId="0" borderId="2" xfId="5" quotePrefix="1" applyNumberFormat="1" applyFont="1" applyBorder="1" applyAlignment="1">
      <alignment horizontal="center" vertical="center" wrapText="1"/>
    </xf>
    <xf numFmtId="0" fontId="12" fillId="0" borderId="3" xfId="13" applyFont="1" applyBorder="1"/>
    <xf numFmtId="166" fontId="12" fillId="0" borderId="3" xfId="0" applyNumberFormat="1" applyFont="1" applyBorder="1" applyAlignment="1" applyProtection="1">
      <alignment horizontal="right" vertical="center"/>
      <protection locked="0"/>
    </xf>
    <xf numFmtId="166" fontId="12" fillId="0" borderId="4" xfId="0" applyNumberFormat="1" applyFont="1" applyBorder="1" applyAlignment="1" applyProtection="1">
      <alignment horizontal="right" vertical="center"/>
      <protection locked="0"/>
    </xf>
    <xf numFmtId="166" fontId="11" fillId="0" borderId="17" xfId="0" applyNumberFormat="1" applyFont="1" applyBorder="1" applyAlignment="1">
      <alignment horizontal="right" vertical="center"/>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xf>
    <xf numFmtId="166" fontId="11" fillId="0" borderId="2" xfId="0" applyNumberFormat="1" applyFont="1" applyBorder="1" applyAlignment="1">
      <alignment vertical="center"/>
    </xf>
    <xf numFmtId="17" fontId="14" fillId="0" borderId="0" xfId="5" quotePrefix="1" applyNumberFormat="1" applyFont="1" applyAlignment="1">
      <alignment horizontal="center" vertical="center"/>
    </xf>
    <xf numFmtId="166" fontId="11" fillId="0" borderId="3" xfId="0" applyNumberFormat="1" applyFont="1" applyBorder="1" applyAlignment="1">
      <alignment vertical="center"/>
    </xf>
    <xf numFmtId="17" fontId="14" fillId="0" borderId="3" xfId="5" quotePrefix="1" applyNumberFormat="1" applyFont="1" applyBorder="1" applyAlignment="1">
      <alignment horizontal="center" vertical="center" wrapText="1"/>
    </xf>
    <xf numFmtId="166" fontId="12" fillId="0" borderId="0" xfId="0" applyNumberFormat="1" applyFont="1" applyAlignment="1" applyProtection="1">
      <alignment vertical="center"/>
      <protection locked="0"/>
    </xf>
    <xf numFmtId="166" fontId="12" fillId="0" borderId="3" xfId="0" applyNumberFormat="1" applyFont="1" applyBorder="1" applyAlignment="1" applyProtection="1">
      <alignment vertical="center"/>
      <protection locked="0"/>
    </xf>
    <xf numFmtId="0" fontId="11" fillId="0" borderId="3" xfId="13" applyFont="1" applyBorder="1"/>
    <xf numFmtId="166" fontId="11" fillId="0" borderId="0" xfId="0" applyNumberFormat="1" applyFont="1" applyAlignment="1" applyProtection="1">
      <alignment vertical="center"/>
      <protection locked="0"/>
    </xf>
    <xf numFmtId="166" fontId="11" fillId="0" borderId="3" xfId="0" applyNumberFormat="1" applyFont="1" applyBorder="1" applyAlignment="1" applyProtection="1">
      <alignment vertical="center"/>
      <protection locked="0"/>
    </xf>
    <xf numFmtId="166" fontId="12" fillId="0" borderId="8" xfId="0" applyNumberFormat="1" applyFont="1" applyBorder="1" applyAlignment="1" applyProtection="1">
      <alignment vertical="center"/>
      <protection locked="0"/>
    </xf>
    <xf numFmtId="166" fontId="11" fillId="0" borderId="1" xfId="0" applyNumberFormat="1" applyFont="1" applyBorder="1" applyAlignment="1">
      <alignment vertical="center"/>
    </xf>
    <xf numFmtId="166" fontId="11" fillId="0" borderId="16" xfId="0" applyNumberFormat="1" applyFont="1" applyBorder="1" applyAlignment="1">
      <alignment vertical="center"/>
    </xf>
    <xf numFmtId="0" fontId="12" fillId="0" borderId="8" xfId="13" applyFont="1" applyBorder="1"/>
    <xf numFmtId="166" fontId="11" fillId="0" borderId="2" xfId="0" applyNumberFormat="1" applyFont="1" applyBorder="1" applyAlignment="1" applyProtection="1">
      <alignment horizontal="center" vertical="center" wrapText="1"/>
      <protection locked="0"/>
    </xf>
    <xf numFmtId="9" fontId="11" fillId="0" borderId="1" xfId="9" applyFont="1" applyBorder="1" applyAlignment="1" applyProtection="1">
      <alignment horizontal="center" vertical="center" wrapText="1"/>
      <protection locked="0"/>
    </xf>
    <xf numFmtId="41" fontId="12" fillId="0" borderId="2" xfId="1" applyFont="1" applyBorder="1" applyAlignment="1" applyProtection="1">
      <alignment horizontal="left" vertical="center"/>
      <protection locked="0"/>
    </xf>
    <xf numFmtId="41" fontId="12" fillId="0" borderId="3" xfId="1" applyFont="1" applyBorder="1" applyAlignment="1" applyProtection="1">
      <alignment horizontal="left" vertical="center"/>
      <protection locked="0"/>
    </xf>
    <xf numFmtId="41" fontId="12" fillId="0" borderId="3" xfId="1" applyFont="1" applyBorder="1" applyAlignment="1">
      <alignment horizontal="left" vertical="center"/>
    </xf>
    <xf numFmtId="41" fontId="12" fillId="0" borderId="3" xfId="1" applyFont="1" applyBorder="1" applyAlignment="1">
      <alignment horizontal="center" vertical="center"/>
    </xf>
    <xf numFmtId="41" fontId="12" fillId="0" borderId="4" xfId="1" applyFont="1" applyBorder="1" applyAlignment="1">
      <alignment horizontal="left" vertical="center"/>
    </xf>
    <xf numFmtId="41" fontId="12" fillId="0" borderId="4" xfId="1" applyFont="1" applyBorder="1" applyAlignment="1">
      <alignment horizontal="center" vertical="center"/>
    </xf>
    <xf numFmtId="41" fontId="11" fillId="0" borderId="4" xfId="1" applyFont="1" applyBorder="1" applyAlignment="1" applyProtection="1">
      <alignment horizontal="center" vertical="center"/>
      <protection locked="0"/>
    </xf>
    <xf numFmtId="0" fontId="12" fillId="0" borderId="0" xfId="5" applyFont="1" applyAlignment="1">
      <alignment vertical="center"/>
    </xf>
    <xf numFmtId="0" fontId="11" fillId="0" borderId="2" xfId="13" applyFont="1" applyBorder="1"/>
    <xf numFmtId="166" fontId="11" fillId="0" borderId="2" xfId="0" applyNumberFormat="1" applyFont="1" applyBorder="1" applyAlignment="1" applyProtection="1">
      <alignment vertical="center"/>
      <protection locked="0"/>
    </xf>
    <xf numFmtId="41" fontId="12" fillId="0" borderId="3" xfId="1" applyFont="1" applyBorder="1" applyAlignment="1" applyProtection="1">
      <alignment vertical="center"/>
      <protection locked="0"/>
    </xf>
    <xf numFmtId="166" fontId="11" fillId="0" borderId="10" xfId="0" applyNumberFormat="1" applyFont="1" applyBorder="1" applyAlignment="1" applyProtection="1">
      <alignment vertical="center"/>
      <protection locked="0"/>
    </xf>
    <xf numFmtId="166" fontId="11" fillId="0" borderId="8" xfId="0" applyNumberFormat="1" applyFont="1" applyBorder="1" applyAlignment="1" applyProtection="1">
      <alignment vertical="center"/>
      <protection locked="0"/>
    </xf>
    <xf numFmtId="41" fontId="11" fillId="0" borderId="3" xfId="1" applyFont="1" applyFill="1" applyBorder="1" applyAlignment="1" applyProtection="1">
      <alignment vertical="center"/>
      <protection locked="0"/>
    </xf>
    <xf numFmtId="41" fontId="12" fillId="0" borderId="8" xfId="1" applyFont="1" applyBorder="1" applyAlignment="1" applyProtection="1">
      <alignment vertical="center"/>
      <protection locked="0"/>
    </xf>
    <xf numFmtId="0" fontId="9" fillId="0" borderId="3" xfId="0" applyFont="1" applyBorder="1"/>
    <xf numFmtId="166" fontId="12" fillId="0" borderId="4" xfId="0" applyNumberFormat="1" applyFont="1" applyBorder="1" applyAlignment="1" applyProtection="1">
      <alignment vertical="center"/>
      <protection locked="0"/>
    </xf>
    <xf numFmtId="0" fontId="9" fillId="0" borderId="0" xfId="0" applyFont="1" applyAlignment="1">
      <alignment horizontal="left" vertical="center"/>
    </xf>
    <xf numFmtId="0" fontId="14" fillId="0" borderId="0" xfId="5" applyFont="1" applyAlignment="1">
      <alignment vertical="center"/>
    </xf>
    <xf numFmtId="14" fontId="14" fillId="0" borderId="1" xfId="5" applyNumberFormat="1" applyFont="1" applyBorder="1" applyAlignment="1">
      <alignment horizontal="center" vertical="center" wrapText="1"/>
    </xf>
    <xf numFmtId="0" fontId="11" fillId="0" borderId="1" xfId="12" applyFont="1" applyBorder="1" applyAlignment="1">
      <alignment horizontal="left" vertical="center"/>
    </xf>
    <xf numFmtId="0" fontId="12" fillId="0" borderId="1" xfId="7" applyFont="1" applyBorder="1" applyAlignment="1">
      <alignment horizontal="left" vertical="center"/>
    </xf>
    <xf numFmtId="14" fontId="11" fillId="0" borderId="1" xfId="7" applyNumberFormat="1" applyFont="1" applyBorder="1" applyAlignment="1">
      <alignment horizontal="left" vertical="center"/>
    </xf>
    <xf numFmtId="0" fontId="12" fillId="0" borderId="0" xfId="11" applyFont="1" applyAlignment="1">
      <alignment vertical="center"/>
    </xf>
    <xf numFmtId="0" fontId="14" fillId="0" borderId="0" xfId="11" applyFont="1" applyAlignment="1">
      <alignment vertical="center"/>
    </xf>
    <xf numFmtId="0" fontId="12" fillId="0" borderId="0" xfId="11" applyFont="1" applyAlignment="1">
      <alignment vertical="center" wrapText="1"/>
    </xf>
    <xf numFmtId="0" fontId="11" fillId="0" borderId="0" xfId="11" applyFont="1" applyAlignment="1">
      <alignment horizontal="right" vertical="center"/>
    </xf>
    <xf numFmtId="3" fontId="11" fillId="0" borderId="0" xfId="11" applyNumberFormat="1" applyFont="1" applyAlignment="1">
      <alignment vertical="center"/>
    </xf>
    <xf numFmtId="41" fontId="7" fillId="0" borderId="0" xfId="1" applyFont="1"/>
    <xf numFmtId="0" fontId="9" fillId="0" borderId="0" xfId="0" applyFont="1" applyAlignment="1">
      <alignment wrapText="1"/>
    </xf>
    <xf numFmtId="0" fontId="17" fillId="0" borderId="0" xfId="5" applyFont="1" applyAlignment="1">
      <alignment horizontal="left" vertical="center"/>
    </xf>
    <xf numFmtId="0" fontId="8" fillId="0" borderId="0" xfId="14" applyFont="1" applyAlignment="1">
      <alignment vertical="center"/>
    </xf>
    <xf numFmtId="0" fontId="18" fillId="0" borderId="0" xfId="7" applyFont="1" applyAlignment="1">
      <alignment horizontal="right" vertical="center"/>
    </xf>
    <xf numFmtId="0" fontId="16" fillId="0" borderId="0" xfId="7" applyFont="1" applyAlignment="1">
      <alignment horizontal="right" vertical="center"/>
    </xf>
    <xf numFmtId="165" fontId="18" fillId="4" borderId="0" xfId="1" applyNumberFormat="1" applyFont="1" applyFill="1" applyAlignment="1">
      <alignment horizontal="right" vertical="center"/>
    </xf>
    <xf numFmtId="0" fontId="11" fillId="0" borderId="0" xfId="5" applyFont="1" applyAlignment="1">
      <alignment vertical="center"/>
    </xf>
    <xf numFmtId="165" fontId="9" fillId="4" borderId="0" xfId="1" applyNumberFormat="1" applyFont="1" applyFill="1" applyAlignment="1">
      <alignment vertical="center"/>
    </xf>
    <xf numFmtId="165" fontId="11" fillId="0" borderId="1" xfId="1" applyNumberFormat="1" applyFont="1" applyFill="1" applyBorder="1" applyAlignment="1" applyProtection="1">
      <alignment vertical="center" wrapText="1"/>
    </xf>
    <xf numFmtId="0" fontId="11" fillId="0" borderId="1" xfId="5" applyFont="1" applyBorder="1" applyAlignment="1">
      <alignment horizontal="center" vertical="center"/>
    </xf>
    <xf numFmtId="165" fontId="12" fillId="0" borderId="2" xfId="1" applyNumberFormat="1" applyFont="1" applyFill="1" applyBorder="1" applyAlignment="1" applyProtection="1">
      <alignment vertical="center" wrapText="1"/>
    </xf>
    <xf numFmtId="17" fontId="20" fillId="0" borderId="2" xfId="5" applyNumberFormat="1" applyFont="1" applyBorder="1" applyAlignment="1">
      <alignment horizontal="center" vertical="center" wrapText="1"/>
    </xf>
    <xf numFmtId="165" fontId="11" fillId="4" borderId="2" xfId="1" quotePrefix="1" applyNumberFormat="1" applyFont="1" applyFill="1" applyBorder="1" applyAlignment="1" applyProtection="1">
      <alignment horizontal="center" vertical="center" wrapText="1"/>
    </xf>
    <xf numFmtId="166" fontId="11" fillId="0" borderId="3" xfId="5" applyNumberFormat="1" applyFont="1" applyBorder="1" applyAlignment="1">
      <alignment vertical="center"/>
    </xf>
    <xf numFmtId="166" fontId="14" fillId="0" borderId="3" xfId="5" applyNumberFormat="1" applyFont="1" applyBorder="1" applyAlignment="1">
      <alignment horizontal="center" vertical="center" wrapText="1"/>
    </xf>
    <xf numFmtId="165" fontId="9" fillId="4" borderId="3" xfId="1" applyNumberFormat="1" applyFont="1" applyFill="1" applyBorder="1" applyAlignment="1" applyProtection="1">
      <alignment horizontal="right" vertical="center"/>
    </xf>
    <xf numFmtId="165" fontId="7" fillId="0" borderId="3" xfId="1" applyNumberFormat="1" applyFont="1" applyFill="1" applyBorder="1" applyAlignment="1" applyProtection="1">
      <alignment horizontal="center" vertical="center"/>
    </xf>
    <xf numFmtId="165" fontId="7" fillId="0" borderId="4" xfId="1" applyNumberFormat="1" applyFont="1" applyFill="1" applyBorder="1" applyAlignment="1" applyProtection="1">
      <alignment horizontal="center" vertical="center"/>
    </xf>
    <xf numFmtId="165" fontId="9" fillId="0" borderId="17" xfId="1" applyNumberFormat="1" applyFont="1" applyFill="1" applyBorder="1" applyAlignment="1" applyProtection="1">
      <alignment horizontal="center" vertical="center"/>
    </xf>
    <xf numFmtId="165" fontId="9" fillId="0" borderId="3" xfId="1" applyNumberFormat="1" applyFont="1" applyFill="1" applyBorder="1" applyAlignment="1" applyProtection="1">
      <alignment horizontal="center" vertical="center"/>
    </xf>
    <xf numFmtId="166" fontId="11" fillId="0" borderId="17" xfId="5" applyNumberFormat="1" applyFont="1" applyBorder="1" applyAlignment="1">
      <alignment vertical="center"/>
    </xf>
    <xf numFmtId="166" fontId="12" fillId="0" borderId="4" xfId="5" applyNumberFormat="1" applyFont="1" applyBorder="1" applyAlignment="1">
      <alignment vertical="center"/>
    </xf>
    <xf numFmtId="166" fontId="14" fillId="0" borderId="4" xfId="5" applyNumberFormat="1" applyFont="1" applyBorder="1" applyAlignment="1">
      <alignment horizontal="center" vertical="center" wrapText="1"/>
    </xf>
    <xf numFmtId="0" fontId="11" fillId="0" borderId="1" xfId="5" applyFont="1" applyBorder="1" applyAlignment="1">
      <alignment vertical="center"/>
    </xf>
    <xf numFmtId="0" fontId="12" fillId="0" borderId="1" xfId="0" applyFont="1" applyBorder="1"/>
    <xf numFmtId="166" fontId="14" fillId="0" borderId="1" xfId="5" applyNumberFormat="1" applyFont="1" applyBorder="1" applyAlignment="1">
      <alignment horizontal="center" vertical="center" wrapText="1"/>
    </xf>
    <xf numFmtId="166" fontId="11" fillId="0" borderId="1" xfId="5" applyNumberFormat="1" applyFont="1" applyBorder="1" applyAlignment="1">
      <alignment vertical="center"/>
    </xf>
    <xf numFmtId="165" fontId="9" fillId="0" borderId="16" xfId="1" applyNumberFormat="1" applyFont="1" applyFill="1" applyBorder="1" applyAlignment="1" applyProtection="1">
      <alignment horizontal="center" vertical="center"/>
    </xf>
    <xf numFmtId="166" fontId="11" fillId="0" borderId="0" xfId="5" applyNumberFormat="1" applyFont="1" applyAlignment="1">
      <alignment vertical="center"/>
    </xf>
    <xf numFmtId="166" fontId="14" fillId="0" borderId="0" xfId="5" applyNumberFormat="1" applyFont="1" applyAlignment="1">
      <alignment horizontal="center" vertical="center" wrapText="1"/>
    </xf>
    <xf numFmtId="165" fontId="7" fillId="4" borderId="0" xfId="1" applyNumberFormat="1" applyFont="1" applyFill="1" applyAlignment="1">
      <alignment horizontal="right" vertical="center"/>
    </xf>
    <xf numFmtId="165" fontId="7" fillId="0" borderId="0" xfId="1" applyNumberFormat="1" applyFont="1" applyAlignment="1">
      <alignment vertical="center"/>
    </xf>
    <xf numFmtId="0" fontId="19" fillId="4" borderId="0" xfId="5" applyFont="1" applyFill="1" applyAlignment="1">
      <alignment horizontal="left" vertical="center"/>
    </xf>
    <xf numFmtId="0" fontId="16" fillId="0" borderId="0" xfId="5" applyFont="1"/>
    <xf numFmtId="166" fontId="14" fillId="0" borderId="1" xfId="5" applyNumberFormat="1" applyFont="1" applyBorder="1" applyAlignment="1">
      <alignment vertical="center"/>
    </xf>
    <xf numFmtId="166" fontId="14" fillId="0" borderId="1" xfId="5" applyNumberFormat="1" applyFont="1" applyBorder="1" applyAlignment="1">
      <alignment horizontal="center"/>
    </xf>
    <xf numFmtId="166" fontId="14" fillId="0" borderId="2" xfId="5" applyNumberFormat="1" applyFont="1" applyBorder="1" applyAlignment="1">
      <alignment horizontal="center"/>
    </xf>
    <xf numFmtId="166" fontId="21" fillId="0" borderId="3" xfId="5" applyNumberFormat="1" applyFont="1" applyBorder="1" applyAlignment="1">
      <alignment vertical="center"/>
    </xf>
    <xf numFmtId="166" fontId="14" fillId="0" borderId="3" xfId="5" applyNumberFormat="1" applyFont="1" applyBorder="1" applyAlignment="1">
      <alignment horizontal="center"/>
    </xf>
    <xf numFmtId="166" fontId="21" fillId="0" borderId="10" xfId="5" applyNumberFormat="1" applyFont="1" applyBorder="1" applyAlignment="1">
      <alignment vertical="center"/>
    </xf>
    <xf numFmtId="166" fontId="21" fillId="0" borderId="8" xfId="5" applyNumberFormat="1" applyFont="1" applyBorder="1" applyAlignment="1">
      <alignment vertical="center"/>
    </xf>
    <xf numFmtId="0" fontId="22" fillId="0" borderId="0" xfId="0" applyFont="1"/>
    <xf numFmtId="0" fontId="9" fillId="3" borderId="0" xfId="0" applyFont="1" applyFill="1" applyAlignment="1">
      <alignment horizontal="centerContinuous"/>
    </xf>
    <xf numFmtId="0" fontId="9" fillId="0" borderId="0" xfId="0" applyFont="1" applyAlignment="1">
      <alignment horizontal="centerContinuous"/>
    </xf>
    <xf numFmtId="0" fontId="13" fillId="0" borderId="0" xfId="0" applyFont="1" applyAlignment="1">
      <alignment horizontal="centerContinuous"/>
    </xf>
    <xf numFmtId="0" fontId="9" fillId="0" borderId="6" xfId="0" applyFont="1" applyBorder="1"/>
    <xf numFmtId="0" fontId="7" fillId="0" borderId="0" xfId="0" applyFont="1" applyAlignment="1">
      <alignment horizontal="centerContinuous" vertical="center"/>
    </xf>
    <xf numFmtId="0" fontId="9" fillId="2" borderId="5"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9" fillId="2" borderId="7" xfId="0" applyFont="1" applyFill="1" applyBorder="1" applyAlignment="1">
      <alignment horizontal="centerContinuous" vertical="center"/>
    </xf>
    <xf numFmtId="0" fontId="10" fillId="0" borderId="0" xfId="0" applyFont="1" applyAlignment="1">
      <alignment horizontal="centerContinuous"/>
    </xf>
    <xf numFmtId="17" fontId="11" fillId="0" borderId="5" xfId="5" applyNumberFormat="1" applyFont="1" applyBorder="1" applyAlignment="1">
      <alignment horizontal="centerContinuous" vertical="center" wrapText="1"/>
    </xf>
    <xf numFmtId="17" fontId="11" fillId="0" borderId="6" xfId="5" quotePrefix="1" applyNumberFormat="1" applyFont="1" applyBorder="1" applyAlignment="1">
      <alignment horizontal="centerContinuous" vertical="center" wrapText="1"/>
    </xf>
    <xf numFmtId="17" fontId="11" fillId="0" borderId="7" xfId="5" quotePrefix="1" applyNumberFormat="1" applyFont="1" applyBorder="1" applyAlignment="1">
      <alignment horizontal="centerContinuous" vertical="center" wrapText="1"/>
    </xf>
    <xf numFmtId="168" fontId="11" fillId="0" borderId="5" xfId="0" applyNumberFormat="1" applyFont="1" applyBorder="1" applyAlignment="1">
      <alignment horizontal="centerContinuous" vertical="center" wrapText="1"/>
    </xf>
    <xf numFmtId="168" fontId="11" fillId="0" borderId="6" xfId="0" applyNumberFormat="1" applyFont="1" applyBorder="1" applyAlignment="1">
      <alignment horizontal="centerContinuous" vertical="center" wrapText="1"/>
    </xf>
    <xf numFmtId="0" fontId="16" fillId="3" borderId="0" xfId="5" applyFont="1" applyFill="1" applyAlignment="1">
      <alignment horizontal="centerContinuous"/>
    </xf>
    <xf numFmtId="0" fontId="14" fillId="0" borderId="0" xfId="5" applyFont="1" applyAlignment="1">
      <alignment horizontal="centerContinuous"/>
    </xf>
    <xf numFmtId="0" fontId="14" fillId="0" borderId="0" xfId="5" applyFont="1" applyAlignment="1">
      <alignment horizontal="centerContinuous" vertical="top"/>
    </xf>
    <xf numFmtId="0" fontId="7" fillId="0" borderId="4" xfId="0" applyFont="1" applyBorder="1"/>
    <xf numFmtId="41" fontId="7" fillId="0" borderId="4" xfId="1" applyFont="1" applyBorder="1"/>
    <xf numFmtId="0" fontId="7" fillId="0" borderId="4" xfId="0" applyFont="1" applyBorder="1" applyAlignment="1">
      <alignment horizontal="center"/>
    </xf>
    <xf numFmtId="41" fontId="7" fillId="0" borderId="4" xfId="1" applyFont="1" applyBorder="1" applyAlignment="1">
      <alignment horizontal="center"/>
    </xf>
    <xf numFmtId="10" fontId="7" fillId="0" borderId="4" xfId="4" applyNumberFormat="1" applyFont="1" applyBorder="1"/>
    <xf numFmtId="41" fontId="9" fillId="0" borderId="6" xfId="0" applyNumberFormat="1" applyFont="1" applyBorder="1"/>
    <xf numFmtId="9" fontId="9" fillId="0" borderId="7" xfId="4" applyFont="1" applyBorder="1" applyAlignment="1"/>
    <xf numFmtId="9" fontId="9" fillId="0" borderId="1" xfId="4" applyFont="1" applyBorder="1" applyAlignment="1"/>
    <xf numFmtId="41" fontId="9" fillId="0" borderId="1" xfId="0" applyNumberFormat="1" applyFont="1" applyBorder="1"/>
    <xf numFmtId="14" fontId="10" fillId="0" borderId="0" xfId="0" applyNumberFormat="1" applyFont="1" applyAlignment="1">
      <alignment horizontal="centerContinuous"/>
    </xf>
    <xf numFmtId="0" fontId="17" fillId="0" borderId="0" xfId="5" applyFont="1" applyAlignment="1">
      <alignment vertical="center"/>
    </xf>
    <xf numFmtId="0" fontId="7" fillId="0" borderId="8" xfId="0" applyFont="1" applyBorder="1"/>
    <xf numFmtId="41" fontId="7" fillId="0" borderId="8" xfId="1" applyFont="1" applyFill="1" applyBorder="1"/>
    <xf numFmtId="41" fontId="7" fillId="0" borderId="3" xfId="1" applyFont="1" applyFill="1" applyBorder="1"/>
    <xf numFmtId="0" fontId="9" fillId="0" borderId="1" xfId="0" applyFont="1" applyBorder="1"/>
    <xf numFmtId="41" fontId="9" fillId="0" borderId="1" xfId="1" applyFont="1" applyBorder="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6" applyFont="1" applyBorder="1" applyAlignment="1">
      <alignment horizontal="center" vertical="center"/>
    </xf>
    <xf numFmtId="41" fontId="11" fillId="0" borderId="1" xfId="1" quotePrefix="1" applyFont="1" applyBorder="1" applyAlignment="1">
      <alignment horizontal="left" vertical="center"/>
    </xf>
    <xf numFmtId="41" fontId="11" fillId="0" borderId="1" xfId="1" applyFont="1" applyBorder="1" applyAlignment="1">
      <alignment vertical="center"/>
    </xf>
    <xf numFmtId="41" fontId="11" fillId="0" borderId="1" xfId="1" quotePrefix="1" applyFont="1" applyBorder="1" applyAlignment="1">
      <alignment horizontal="center" vertical="center"/>
    </xf>
    <xf numFmtId="41" fontId="11" fillId="0" borderId="5" xfId="1" quotePrefix="1" applyFont="1" applyBorder="1" applyAlignment="1">
      <alignment horizontal="left" vertical="center"/>
    </xf>
    <xf numFmtId="0" fontId="7" fillId="0" borderId="0" xfId="0" applyFont="1" applyAlignment="1">
      <alignment horizontal="left" vertical="top" wrapText="1"/>
    </xf>
    <xf numFmtId="166" fontId="11" fillId="0" borderId="1" xfId="0" applyNumberFormat="1" applyFont="1" applyBorder="1" applyAlignment="1">
      <alignment vertical="center" wrapText="1"/>
    </xf>
    <xf numFmtId="41" fontId="12" fillId="0" borderId="1" xfId="1" applyFont="1" applyFill="1" applyBorder="1" applyAlignment="1" applyProtection="1">
      <alignment horizontal="center" vertical="center"/>
      <protection locked="0"/>
    </xf>
    <xf numFmtId="14" fontId="12" fillId="0" borderId="1" xfId="1" applyNumberFormat="1" applyFont="1" applyFill="1" applyBorder="1" applyAlignment="1" applyProtection="1">
      <alignment horizontal="center" vertical="center"/>
      <protection locked="0"/>
    </xf>
    <xf numFmtId="41" fontId="11" fillId="0" borderId="1" xfId="1" applyFont="1" applyFill="1" applyBorder="1" applyAlignment="1" applyProtection="1">
      <alignment horizontal="center" vertical="center"/>
      <protection locked="0"/>
    </xf>
    <xf numFmtId="14" fontId="11" fillId="0" borderId="1" xfId="1" applyNumberFormat="1" applyFont="1" applyFill="1" applyBorder="1" applyAlignment="1">
      <alignment horizontal="center" vertical="center"/>
    </xf>
    <xf numFmtId="14" fontId="11" fillId="0" borderId="1" xfId="6" applyNumberFormat="1" applyFont="1" applyBorder="1" applyAlignment="1">
      <alignment horizontal="center" vertical="center"/>
    </xf>
    <xf numFmtId="41" fontId="9" fillId="0" borderId="1" xfId="1" applyFont="1" applyFill="1" applyBorder="1"/>
    <xf numFmtId="41" fontId="11" fillId="0" borderId="1" xfId="1" applyFont="1" applyFill="1" applyBorder="1" applyAlignment="1">
      <alignment vertical="center"/>
    </xf>
    <xf numFmtId="14" fontId="11" fillId="0" borderId="2" xfId="1" applyNumberFormat="1" applyFont="1" applyFill="1" applyBorder="1" applyAlignment="1">
      <alignment horizontal="center" vertical="center"/>
    </xf>
    <xf numFmtId="3" fontId="7" fillId="0" borderId="0" xfId="0" applyNumberFormat="1" applyFont="1"/>
    <xf numFmtId="4" fontId="24" fillId="0" borderId="1" xfId="0" applyNumberFormat="1" applyFont="1" applyBorder="1"/>
    <xf numFmtId="165" fontId="7" fillId="0" borderId="3" xfId="1" applyNumberFormat="1" applyFont="1" applyBorder="1" applyAlignment="1">
      <alignment horizontal="center" vertical="center"/>
    </xf>
    <xf numFmtId="0" fontId="9" fillId="0" borderId="0" xfId="0" applyFont="1" applyAlignment="1">
      <alignment horizontal="center"/>
    </xf>
    <xf numFmtId="0" fontId="9" fillId="0" borderId="0" xfId="0" applyFont="1" applyAlignment="1">
      <alignment horizontal="left"/>
    </xf>
    <xf numFmtId="0" fontId="8" fillId="0" borderId="0" xfId="14" applyFont="1" applyFill="1"/>
    <xf numFmtId="0" fontId="7" fillId="0" borderId="0" xfId="0" applyFont="1" applyAlignment="1">
      <alignment horizontal="left"/>
    </xf>
    <xf numFmtId="0" fontId="9" fillId="0" borderId="0" xfId="0" applyFont="1" applyAlignment="1">
      <alignment horizontal="justify" vertical="center"/>
    </xf>
    <xf numFmtId="0" fontId="10" fillId="0" borderId="0" xfId="0" applyFont="1"/>
    <xf numFmtId="0" fontId="12" fillId="0" borderId="0" xfId="0" applyFont="1"/>
    <xf numFmtId="168" fontId="11" fillId="0" borderId="1" xfId="0" applyNumberFormat="1" applyFont="1" applyBorder="1" applyAlignment="1">
      <alignment horizontal="left" vertical="center" wrapText="1"/>
    </xf>
    <xf numFmtId="168" fontId="11" fillId="0" borderId="7" xfId="0" applyNumberFormat="1" applyFont="1" applyBorder="1" applyAlignment="1">
      <alignment horizontal="right" vertical="center" wrapText="1"/>
    </xf>
    <xf numFmtId="41" fontId="7" fillId="0" borderId="1" xfId="1" applyFont="1" applyFill="1" applyBorder="1" applyAlignment="1">
      <alignment horizontal="center"/>
    </xf>
    <xf numFmtId="41" fontId="12" fillId="0" borderId="7" xfId="1" applyFont="1" applyFill="1" applyBorder="1" applyAlignment="1">
      <alignment horizontal="center"/>
    </xf>
    <xf numFmtId="0" fontId="7" fillId="0" borderId="1" xfId="0" applyFont="1" applyBorder="1"/>
    <xf numFmtId="41" fontId="24" fillId="0" borderId="1" xfId="1" applyFont="1" applyBorder="1"/>
    <xf numFmtId="0" fontId="9" fillId="0" borderId="5" xfId="0" applyFont="1" applyBorder="1" applyAlignment="1">
      <alignment horizontal="center"/>
    </xf>
    <xf numFmtId="41" fontId="9" fillId="0" borderId="1" xfId="1" applyFont="1" applyFill="1" applyBorder="1" applyAlignment="1">
      <alignment horizontal="center"/>
    </xf>
    <xf numFmtId="14" fontId="9" fillId="0" borderId="1" xfId="0" applyNumberFormat="1" applyFont="1" applyBorder="1" applyAlignment="1">
      <alignment horizontal="right"/>
    </xf>
    <xf numFmtId="164" fontId="7" fillId="0" borderId="1" xfId="1" applyNumberFormat="1" applyFont="1" applyFill="1" applyBorder="1" applyAlignment="1">
      <alignment horizontal="center"/>
    </xf>
    <xf numFmtId="0" fontId="11" fillId="0" borderId="7" xfId="0" applyFont="1" applyBorder="1" applyAlignment="1">
      <alignment horizontal="center"/>
    </xf>
    <xf numFmtId="0" fontId="11" fillId="0" borderId="7" xfId="0" applyFont="1" applyBorder="1"/>
    <xf numFmtId="0" fontId="11" fillId="0" borderId="1" xfId="0" applyFont="1" applyBorder="1" applyAlignment="1">
      <alignment horizontal="right"/>
    </xf>
    <xf numFmtId="14" fontId="9" fillId="0" borderId="2" xfId="0" applyNumberFormat="1" applyFont="1" applyBorder="1" applyAlignment="1">
      <alignment horizontal="center" vertical="center"/>
    </xf>
    <xf numFmtId="166" fontId="11" fillId="0" borderId="4" xfId="0" applyNumberFormat="1" applyFont="1" applyBorder="1" applyAlignment="1">
      <alignment horizontal="center" vertical="center"/>
    </xf>
    <xf numFmtId="166" fontId="15" fillId="0" borderId="10" xfId="0" applyNumberFormat="1" applyFont="1" applyBorder="1" applyAlignment="1">
      <alignment horizontal="left" vertical="center"/>
    </xf>
    <xf numFmtId="17" fontId="14" fillId="0" borderId="12" xfId="5" quotePrefix="1" applyNumberFormat="1" applyFont="1" applyBorder="1" applyAlignment="1">
      <alignment horizontal="center" vertical="center" wrapText="1"/>
    </xf>
    <xf numFmtId="166" fontId="12" fillId="0" borderId="9" xfId="0" applyNumberFormat="1" applyFont="1" applyBorder="1" applyAlignment="1" applyProtection="1">
      <alignment horizontal="right" vertical="center"/>
      <protection locked="0"/>
    </xf>
    <xf numFmtId="0" fontId="15" fillId="0" borderId="8" xfId="13" applyFont="1" applyBorder="1"/>
    <xf numFmtId="0" fontId="12" fillId="0" borderId="13" xfId="13" applyFont="1" applyBorder="1"/>
    <xf numFmtId="166" fontId="12" fillId="0" borderId="15" xfId="0" applyNumberFormat="1" applyFont="1" applyBorder="1" applyAlignment="1" applyProtection="1">
      <alignment horizontal="right" vertical="center"/>
      <protection locked="0"/>
    </xf>
    <xf numFmtId="0" fontId="7" fillId="0" borderId="10" xfId="0" applyFont="1" applyBorder="1"/>
    <xf numFmtId="0" fontId="7" fillId="0" borderId="11" xfId="0" applyFont="1" applyBorder="1"/>
    <xf numFmtId="41" fontId="12" fillId="0" borderId="2" xfId="1" applyFont="1" applyBorder="1" applyAlignment="1">
      <alignment horizontal="center" vertical="center"/>
    </xf>
    <xf numFmtId="0" fontId="7" fillId="0" borderId="13" xfId="0" applyFont="1" applyBorder="1"/>
    <xf numFmtId="0" fontId="7" fillId="0" borderId="14" xfId="0" applyFont="1" applyBorder="1"/>
    <xf numFmtId="41" fontId="12" fillId="0" borderId="4" xfId="1" applyFont="1" applyFill="1" applyBorder="1" applyAlignment="1">
      <alignment horizontal="center" vertical="center"/>
    </xf>
    <xf numFmtId="41" fontId="12" fillId="0" borderId="2" xfId="1" applyFont="1" applyBorder="1" applyAlignment="1">
      <alignment horizontal="left" vertical="center"/>
    </xf>
    <xf numFmtId="166" fontId="11" fillId="0" borderId="13" xfId="0" applyNumberFormat="1" applyFont="1" applyBorder="1" applyAlignment="1">
      <alignment vertical="center"/>
    </xf>
    <xf numFmtId="166" fontId="11" fillId="0" borderId="15" xfId="0" applyNumberFormat="1" applyFont="1" applyBorder="1" applyAlignment="1">
      <alignment vertical="center"/>
    </xf>
    <xf numFmtId="166" fontId="11" fillId="0" borderId="17" xfId="0" applyNumberFormat="1" applyFont="1" applyBorder="1" applyAlignment="1">
      <alignment vertical="center"/>
    </xf>
    <xf numFmtId="166" fontId="12" fillId="0" borderId="9" xfId="0" applyNumberFormat="1" applyFont="1" applyBorder="1" applyAlignment="1" applyProtection="1">
      <alignment vertical="center"/>
      <protection locked="0"/>
    </xf>
    <xf numFmtId="0" fontId="12" fillId="0" borderId="4" xfId="13" applyFont="1" applyBorder="1"/>
    <xf numFmtId="0" fontId="9" fillId="0" borderId="4" xfId="0" applyFont="1" applyBorder="1"/>
    <xf numFmtId="41" fontId="7" fillId="0" borderId="14" xfId="1" applyFont="1" applyBorder="1"/>
    <xf numFmtId="166" fontId="12" fillId="0" borderId="0" xfId="0" applyNumberFormat="1" applyFont="1" applyAlignment="1" applyProtection="1">
      <alignment horizontal="right" vertical="center"/>
      <protection locked="0"/>
    </xf>
    <xf numFmtId="0" fontId="19" fillId="4" borderId="0" xfId="5" applyFont="1" applyFill="1" applyAlignment="1">
      <alignment horizontal="left" vertical="center"/>
      <extLst>
        <ext xmlns:xfpb="http://schemas.microsoft.com/office/spreadsheetml/2022/featurepropertybag" uri="{C7286773-470A-42A8-94C5-96B5CB345126}">
          <xfpb:xfComplement i="0"/>
        </ext>
      </extLst>
    </xf>
    <xf numFmtId="0" fontId="11" fillId="5" borderId="2" xfId="17" applyFont="1" applyFill="1" applyBorder="1" applyAlignment="1">
      <alignment horizontal="center" vertical="center" wrapText="1"/>
    </xf>
    <xf numFmtId="0" fontId="11" fillId="5" borderId="1" xfId="17" applyFont="1" applyFill="1" applyBorder="1" applyAlignment="1">
      <alignment horizontal="center" vertical="center" wrapText="1"/>
    </xf>
    <xf numFmtId="0" fontId="11" fillId="0" borderId="1" xfId="17" applyFont="1" applyBorder="1" applyAlignment="1">
      <alignment horizontal="center" vertical="center" wrapText="1"/>
    </xf>
    <xf numFmtId="0" fontId="11" fillId="5" borderId="0" xfId="17" applyFont="1" applyFill="1" applyAlignment="1">
      <alignment horizontal="center" vertical="center" wrapText="1"/>
    </xf>
    <xf numFmtId="166" fontId="12" fillId="0" borderId="2" xfId="7" applyNumberFormat="1" applyFont="1" applyBorder="1" applyAlignment="1">
      <alignment horizontal="right" vertical="center"/>
    </xf>
    <xf numFmtId="0" fontId="12" fillId="0" borderId="2" xfId="7" applyFont="1" applyBorder="1" applyAlignment="1">
      <alignment vertical="center"/>
    </xf>
    <xf numFmtId="0" fontId="12" fillId="0" borderId="3" xfId="7" applyFont="1" applyBorder="1" applyAlignment="1">
      <alignment vertical="center"/>
    </xf>
    <xf numFmtId="166" fontId="12" fillId="0" borderId="3" xfId="7" applyNumberFormat="1" applyFont="1" applyBorder="1" applyAlignment="1">
      <alignment horizontal="right" vertical="center"/>
    </xf>
    <xf numFmtId="41" fontId="12" fillId="0" borderId="3" xfId="1" applyFont="1" applyBorder="1" applyAlignment="1">
      <alignment horizontal="right" vertical="center"/>
    </xf>
    <xf numFmtId="166" fontId="11" fillId="0" borderId="1" xfId="7" applyNumberFormat="1" applyFont="1" applyBorder="1" applyAlignment="1">
      <alignment horizontal="right" vertical="center"/>
    </xf>
    <xf numFmtId="165" fontId="18" fillId="0" borderId="0" xfId="1" applyNumberFormat="1" applyFont="1" applyFill="1" applyAlignment="1">
      <alignment horizontal="right" vertical="center"/>
    </xf>
    <xf numFmtId="165" fontId="9" fillId="0" borderId="0" xfId="1" applyNumberFormat="1" applyFont="1" applyFill="1" applyAlignment="1">
      <alignment vertical="center"/>
    </xf>
    <xf numFmtId="165" fontId="11" fillId="0" borderId="2" xfId="1" quotePrefix="1" applyNumberFormat="1" applyFont="1" applyFill="1" applyBorder="1" applyAlignment="1" applyProtection="1">
      <alignment horizontal="center" vertical="center" wrapText="1"/>
    </xf>
    <xf numFmtId="165" fontId="9" fillId="0" borderId="3" xfId="1" applyNumberFormat="1" applyFont="1" applyFill="1" applyBorder="1" applyAlignment="1" applyProtection="1">
      <alignment horizontal="right" vertical="center"/>
    </xf>
    <xf numFmtId="165" fontId="7" fillId="0" borderId="0" xfId="1" applyNumberFormat="1" applyFont="1" applyFill="1" applyAlignment="1">
      <alignment horizontal="right" vertical="center"/>
    </xf>
    <xf numFmtId="165" fontId="7" fillId="0" borderId="0" xfId="1" applyNumberFormat="1" applyFont="1" applyFill="1" applyAlignment="1">
      <alignment vertical="center"/>
    </xf>
    <xf numFmtId="0" fontId="12" fillId="0" borderId="3" xfId="0" applyFont="1" applyBorder="1"/>
    <xf numFmtId="0" fontId="9" fillId="0" borderId="17" xfId="0" applyFont="1" applyBorder="1"/>
    <xf numFmtId="166" fontId="12" fillId="0" borderId="3" xfId="5" applyNumberFormat="1" applyFont="1" applyBorder="1" applyAlignment="1">
      <alignment vertical="center"/>
    </xf>
    <xf numFmtId="0" fontId="12" fillId="0" borderId="3" xfId="5" applyFont="1" applyBorder="1" applyAlignment="1">
      <alignment vertical="center"/>
    </xf>
    <xf numFmtId="166" fontId="12" fillId="0" borderId="13" xfId="0" applyNumberFormat="1" applyFont="1" applyBorder="1" applyAlignment="1" applyProtection="1">
      <alignment vertical="center"/>
      <protection locked="0"/>
    </xf>
    <xf numFmtId="166" fontId="12" fillId="0" borderId="0" xfId="5" applyNumberFormat="1" applyFont="1" applyAlignment="1">
      <alignment vertical="center"/>
    </xf>
    <xf numFmtId="14" fontId="11" fillId="0" borderId="0" xfId="7" applyNumberFormat="1" applyFont="1" applyAlignment="1">
      <alignment horizontal="left" vertical="center"/>
    </xf>
    <xf numFmtId="0" fontId="25" fillId="0" borderId="0" xfId="0" applyFont="1"/>
    <xf numFmtId="0" fontId="7" fillId="0" borderId="0" xfId="0" applyFont="1" applyAlignment="1">
      <alignment horizontal="left" vertical="center" wrapText="1"/>
    </xf>
    <xf numFmtId="164" fontId="12" fillId="0" borderId="0" xfId="1" applyNumberFormat="1" applyFont="1" applyAlignment="1">
      <alignment vertical="center"/>
    </xf>
    <xf numFmtId="164" fontId="11" fillId="0" borderId="1" xfId="1" applyNumberFormat="1" applyFont="1" applyBorder="1" applyAlignment="1">
      <alignment horizontal="center" vertical="center"/>
    </xf>
    <xf numFmtId="164" fontId="7" fillId="0" borderId="0" xfId="1" applyNumberFormat="1" applyFont="1"/>
    <xf numFmtId="41" fontId="16" fillId="0" borderId="0" xfId="1" applyFont="1"/>
    <xf numFmtId="41" fontId="12" fillId="0" borderId="0" xfId="1" applyFont="1" applyAlignment="1">
      <alignment vertical="center"/>
    </xf>
    <xf numFmtId="41" fontId="16" fillId="3" borderId="0" xfId="1" applyFont="1" applyFill="1" applyAlignment="1">
      <alignment horizontal="centerContinuous"/>
    </xf>
    <xf numFmtId="41" fontId="14" fillId="0" borderId="0" xfId="1" applyFont="1" applyAlignment="1">
      <alignment horizontal="centerContinuous"/>
    </xf>
    <xf numFmtId="41" fontId="14" fillId="0" borderId="1" xfId="1" applyFont="1" applyBorder="1" applyAlignment="1">
      <alignment horizontal="center"/>
    </xf>
    <xf numFmtId="41" fontId="14" fillId="0" borderId="2" xfId="1" applyFont="1" applyBorder="1" applyAlignment="1">
      <alignment vertical="center"/>
    </xf>
    <xf numFmtId="41" fontId="14" fillId="0" borderId="2" xfId="1" applyFont="1" applyBorder="1" applyAlignment="1">
      <alignment horizontal="center"/>
    </xf>
    <xf numFmtId="41" fontId="21" fillId="0" borderId="3" xfId="1" applyFont="1" applyBorder="1" applyAlignment="1">
      <alignment horizontal="center"/>
    </xf>
    <xf numFmtId="41" fontId="21" fillId="0" borderId="2" xfId="1" applyFont="1" applyBorder="1" applyAlignment="1">
      <alignment vertical="center"/>
    </xf>
    <xf numFmtId="41" fontId="14" fillId="0" borderId="12" xfId="1" applyFont="1" applyBorder="1" applyAlignment="1">
      <alignment horizontal="center"/>
    </xf>
    <xf numFmtId="41" fontId="21" fillId="0" borderId="10" xfId="1" applyFont="1" applyFill="1" applyBorder="1" applyAlignment="1" applyProtection="1">
      <alignment horizontal="center"/>
    </xf>
    <xf numFmtId="41" fontId="21" fillId="0" borderId="2" xfId="1" applyFont="1" applyFill="1" applyBorder="1" applyAlignment="1">
      <alignment horizontal="center"/>
    </xf>
    <xf numFmtId="41" fontId="21" fillId="0" borderId="3" xfId="1" applyFont="1" applyBorder="1" applyAlignment="1">
      <alignment vertical="center"/>
    </xf>
    <xf numFmtId="41" fontId="14" fillId="0" borderId="9" xfId="1" applyFont="1" applyBorder="1" applyAlignment="1">
      <alignment horizontal="center"/>
    </xf>
    <xf numFmtId="41" fontId="21" fillId="0" borderId="8" xfId="1" applyFont="1" applyBorder="1" applyAlignment="1">
      <alignment horizontal="center"/>
    </xf>
    <xf numFmtId="41" fontId="21" fillId="0" borderId="3" xfId="1" applyFont="1" applyFill="1" applyBorder="1" applyAlignment="1">
      <alignment horizontal="center"/>
    </xf>
    <xf numFmtId="41" fontId="21" fillId="0" borderId="8" xfId="1" applyFont="1" applyFill="1" applyBorder="1" applyAlignment="1" applyProtection="1">
      <alignment horizontal="center"/>
    </xf>
    <xf numFmtId="41" fontId="21" fillId="0" borderId="4" xfId="1" applyFont="1" applyBorder="1" applyAlignment="1">
      <alignment vertical="center"/>
    </xf>
    <xf numFmtId="41" fontId="21" fillId="0" borderId="4" xfId="1" applyFont="1" applyBorder="1" applyAlignment="1">
      <alignment horizontal="center"/>
    </xf>
    <xf numFmtId="41" fontId="11" fillId="0" borderId="1" xfId="1" applyFont="1" applyBorder="1" applyAlignment="1">
      <alignment horizontal="right" vertical="center"/>
    </xf>
    <xf numFmtId="41" fontId="14" fillId="0" borderId="1" xfId="1" applyFont="1" applyBorder="1" applyAlignment="1">
      <alignment vertical="center"/>
    </xf>
    <xf numFmtId="41" fontId="21" fillId="0" borderId="9" xfId="1" applyFont="1" applyFill="1" applyBorder="1" applyAlignment="1">
      <alignment horizontal="center"/>
    </xf>
    <xf numFmtId="41" fontId="21" fillId="0" borderId="9" xfId="1" applyFont="1" applyBorder="1" applyAlignment="1">
      <alignment horizontal="center"/>
    </xf>
    <xf numFmtId="41" fontId="21" fillId="0" borderId="3" xfId="1" applyFont="1" applyFill="1" applyBorder="1" applyAlignment="1" applyProtection="1">
      <alignment horizontal="center"/>
    </xf>
    <xf numFmtId="41" fontId="14" fillId="0" borderId="3" xfId="1" applyFont="1" applyBorder="1" applyAlignment="1">
      <alignment horizontal="center"/>
    </xf>
    <xf numFmtId="41" fontId="14" fillId="0" borderId="4" xfId="1" applyFont="1" applyBorder="1" applyAlignment="1">
      <alignment horizontal="center"/>
    </xf>
    <xf numFmtId="41" fontId="11" fillId="0" borderId="16" xfId="1" applyFont="1" applyBorder="1" applyAlignment="1">
      <alignment horizontal="right" vertical="center"/>
    </xf>
    <xf numFmtId="41" fontId="17" fillId="0" borderId="0" xfId="1" applyFont="1" applyAlignment="1">
      <alignment horizontal="left" vertical="center"/>
    </xf>
    <xf numFmtId="41" fontId="19" fillId="0" borderId="0" xfId="1" applyFont="1"/>
    <xf numFmtId="14" fontId="14" fillId="0" borderId="1" xfId="1" quotePrefix="1" applyNumberFormat="1" applyFont="1" applyBorder="1" applyAlignment="1">
      <alignment horizontal="center" vertical="center"/>
    </xf>
    <xf numFmtId="14" fontId="14" fillId="0" borderId="1" xfId="1" applyNumberFormat="1" applyFont="1" applyBorder="1" applyAlignment="1">
      <alignment horizontal="center" vertical="center"/>
    </xf>
    <xf numFmtId="164" fontId="14" fillId="0" borderId="0" xfId="1" applyNumberFormat="1" applyFont="1" applyAlignment="1">
      <alignment vertical="center"/>
    </xf>
    <xf numFmtId="41" fontId="14" fillId="0" borderId="0" xfId="1" applyFont="1" applyAlignment="1">
      <alignment vertical="center"/>
    </xf>
    <xf numFmtId="41" fontId="11" fillId="0" borderId="0" xfId="1" applyFont="1" applyAlignment="1">
      <alignment vertical="center"/>
    </xf>
    <xf numFmtId="41" fontId="12" fillId="0" borderId="0" xfId="1" applyFont="1" applyAlignment="1">
      <alignment horizontal="right" vertical="center"/>
    </xf>
    <xf numFmtId="41" fontId="9" fillId="0" borderId="0" xfId="1" applyFont="1"/>
    <xf numFmtId="41" fontId="7" fillId="0" borderId="0" xfId="1" applyFont="1" applyFill="1"/>
    <xf numFmtId="14" fontId="14" fillId="0" borderId="1" xfId="1" applyNumberFormat="1" applyFont="1" applyBorder="1" applyAlignment="1">
      <alignment horizontal="center" vertical="center" wrapText="1"/>
    </xf>
    <xf numFmtId="14" fontId="14" fillId="0" borderId="1" xfId="1" quotePrefix="1" applyNumberFormat="1" applyFont="1" applyBorder="1" applyAlignment="1">
      <alignment horizontal="center" vertical="center" wrapText="1"/>
    </xf>
    <xf numFmtId="41" fontId="11" fillId="0" borderId="0" xfId="1" applyFont="1" applyFill="1" applyBorder="1" applyAlignment="1" applyProtection="1">
      <alignment horizontal="center" vertical="center"/>
    </xf>
    <xf numFmtId="41" fontId="9" fillId="0" borderId="0" xfId="1"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horizontal="justify" vertical="center"/>
    </xf>
    <xf numFmtId="0" fontId="7" fillId="0" borderId="0" xfId="0" applyFont="1" applyAlignment="1">
      <alignment horizontal="justify" vertical="center"/>
    </xf>
    <xf numFmtId="4" fontId="24" fillId="0" borderId="0" xfId="0" applyNumberFormat="1" applyFont="1"/>
    <xf numFmtId="164" fontId="7" fillId="0" borderId="0" xfId="1" applyNumberFormat="1" applyFont="1" applyFill="1" applyBorder="1" applyAlignment="1">
      <alignment horizontal="center" vertical="center"/>
    </xf>
    <xf numFmtId="41" fontId="7" fillId="0" borderId="0" xfId="1" applyFont="1" applyFill="1" applyBorder="1"/>
    <xf numFmtId="169" fontId="7" fillId="0" borderId="6" xfId="1" applyNumberFormat="1" applyFont="1" applyFill="1" applyBorder="1" applyAlignment="1">
      <alignment horizontal="center"/>
    </xf>
    <xf numFmtId="169" fontId="7" fillId="0" borderId="0" xfId="1" applyNumberFormat="1" applyFont="1" applyFill="1" applyBorder="1" applyAlignment="1">
      <alignment horizontal="center"/>
    </xf>
    <xf numFmtId="0" fontId="9" fillId="0" borderId="2" xfId="0" applyFont="1" applyBorder="1" applyAlignment="1">
      <alignment horizontal="center" vertical="center" wrapText="1"/>
    </xf>
    <xf numFmtId="41" fontId="9" fillId="0" borderId="1" xfId="1" applyFont="1" applyFill="1" applyBorder="1" applyAlignment="1">
      <alignment horizontal="center" vertical="center" wrapText="1"/>
    </xf>
    <xf numFmtId="0" fontId="9" fillId="0" borderId="10" xfId="0" applyFont="1" applyBorder="1" applyAlignment="1">
      <alignment vertical="center"/>
    </xf>
    <xf numFmtId="0" fontId="9" fillId="0" borderId="2" xfId="0" applyFont="1" applyBorder="1" applyAlignment="1">
      <alignment horizontal="center" vertical="center"/>
    </xf>
    <xf numFmtId="164" fontId="7" fillId="0" borderId="2" xfId="1" applyNumberFormat="1" applyFont="1" applyFill="1" applyBorder="1" applyAlignment="1">
      <alignment horizontal="center" vertical="center"/>
    </xf>
    <xf numFmtId="41" fontId="7" fillId="0" borderId="2" xfId="0" applyNumberFormat="1" applyFont="1" applyBorder="1" applyAlignment="1">
      <alignment horizontal="center" vertical="center"/>
    </xf>
    <xf numFmtId="41" fontId="7" fillId="0" borderId="2" xfId="1" applyFont="1" applyFill="1" applyBorder="1"/>
    <xf numFmtId="0" fontId="7" fillId="0" borderId="8" xfId="0" applyFont="1" applyBorder="1" applyAlignment="1">
      <alignment vertical="center"/>
    </xf>
    <xf numFmtId="0" fontId="7" fillId="0" borderId="3" xfId="0" applyFont="1" applyBorder="1" applyAlignment="1">
      <alignment horizontal="center" vertical="center"/>
    </xf>
    <xf numFmtId="164" fontId="7" fillId="0" borderId="3" xfId="1" applyNumberFormat="1" applyFont="1" applyFill="1" applyBorder="1" applyAlignment="1">
      <alignment horizontal="center" vertical="center"/>
    </xf>
    <xf numFmtId="41" fontId="7" fillId="0" borderId="3" xfId="1" applyFont="1" applyFill="1" applyBorder="1" applyAlignment="1">
      <alignment horizontal="center" vertical="center"/>
    </xf>
    <xf numFmtId="0" fontId="7" fillId="0" borderId="8" xfId="0" applyFont="1" applyBorder="1" applyAlignment="1">
      <alignment horizontal="center"/>
    </xf>
    <xf numFmtId="0" fontId="7" fillId="0" borderId="13" xfId="0" applyFont="1" applyBorder="1" applyAlignment="1">
      <alignment vertical="center"/>
    </xf>
    <xf numFmtId="0" fontId="7" fillId="0" borderId="4" xfId="0" applyFont="1" applyBorder="1" applyAlignment="1">
      <alignment horizontal="center" vertical="center"/>
    </xf>
    <xf numFmtId="164" fontId="7" fillId="0" borderId="4" xfId="1" applyNumberFormat="1" applyFont="1" applyFill="1" applyBorder="1" applyAlignment="1">
      <alignment horizontal="center" vertical="center"/>
    </xf>
    <xf numFmtId="41" fontId="7" fillId="0" borderId="4" xfId="1" applyFont="1" applyFill="1" applyBorder="1" applyAlignment="1">
      <alignment horizontal="center" vertical="center"/>
    </xf>
    <xf numFmtId="0" fontId="7" fillId="0" borderId="13" xfId="0" applyFont="1" applyBorder="1" applyAlignment="1">
      <alignment horizontal="center"/>
    </xf>
    <xf numFmtId="41" fontId="7" fillId="0" borderId="4" xfId="1" applyFont="1" applyFill="1" applyBorder="1"/>
    <xf numFmtId="0" fontId="9" fillId="0" borderId="0" xfId="0" applyFont="1" applyAlignment="1">
      <alignment vertical="center"/>
    </xf>
    <xf numFmtId="164" fontId="9" fillId="0" borderId="0" xfId="1" applyNumberFormat="1" applyFont="1" applyFill="1" applyBorder="1" applyAlignment="1">
      <alignment horizontal="center" vertical="center"/>
    </xf>
    <xf numFmtId="41" fontId="9" fillId="0" borderId="0" xfId="1" applyFont="1" applyFill="1" applyBorder="1" applyAlignment="1">
      <alignment horizontal="center" vertical="center"/>
    </xf>
    <xf numFmtId="0" fontId="7" fillId="0" borderId="0" xfId="0" applyFont="1" applyAlignment="1">
      <alignment horizontal="center" vertical="center"/>
    </xf>
    <xf numFmtId="41" fontId="7" fillId="0" borderId="0" xfId="1" applyFont="1" applyFill="1" applyBorder="1" applyAlignment="1">
      <alignment horizontal="center" vertical="center"/>
    </xf>
    <xf numFmtId="0" fontId="9" fillId="0" borderId="2" xfId="0" applyFont="1" applyBorder="1" applyAlignment="1">
      <alignment vertical="center"/>
    </xf>
    <xf numFmtId="0" fontId="7" fillId="0" borderId="2" xfId="0" applyFont="1" applyBorder="1" applyAlignment="1">
      <alignment horizontal="center" vertical="center"/>
    </xf>
    <xf numFmtId="41" fontId="7" fillId="0" borderId="12" xfId="1" applyFont="1" applyFill="1" applyBorder="1"/>
    <xf numFmtId="0" fontId="7" fillId="0" borderId="3" xfId="0" applyFont="1" applyBorder="1" applyAlignment="1">
      <alignment vertical="center"/>
    </xf>
    <xf numFmtId="0" fontId="7" fillId="0" borderId="4" xfId="0" applyFont="1" applyBorder="1" applyAlignment="1">
      <alignment vertical="center"/>
    </xf>
    <xf numFmtId="41" fontId="7" fillId="0" borderId="15" xfId="1" applyFont="1" applyFill="1" applyBorder="1"/>
    <xf numFmtId="164" fontId="9" fillId="0" borderId="0" xfId="1" applyNumberFormat="1" applyFont="1" applyFill="1"/>
    <xf numFmtId="169" fontId="7" fillId="0" borderId="1" xfId="1" applyNumberFormat="1" applyFont="1" applyFill="1" applyBorder="1" applyAlignment="1">
      <alignment horizontal="center"/>
    </xf>
    <xf numFmtId="164" fontId="7" fillId="0" borderId="3" xfId="1" applyNumberFormat="1" applyFont="1" applyFill="1" applyBorder="1"/>
    <xf numFmtId="164" fontId="7" fillId="0" borderId="4" xfId="1" applyNumberFormat="1" applyFont="1" applyFill="1" applyBorder="1"/>
    <xf numFmtId="14" fontId="7" fillId="0" borderId="1" xfId="0" applyNumberFormat="1" applyFont="1" applyBorder="1" applyAlignment="1">
      <alignment horizontal="right" wrapText="1"/>
    </xf>
    <xf numFmtId="0" fontId="7" fillId="0" borderId="5" xfId="0" applyFont="1" applyBorder="1" applyAlignment="1">
      <alignment horizontal="left"/>
    </xf>
    <xf numFmtId="14" fontId="14" fillId="0" borderId="6" xfId="1" quotePrefix="1" applyNumberFormat="1" applyFont="1" applyBorder="1" applyAlignment="1">
      <alignment horizontal="center" vertical="center" wrapText="1"/>
    </xf>
    <xf numFmtId="164" fontId="7" fillId="0" borderId="3" xfId="1" applyNumberFormat="1" applyFont="1" applyBorder="1" applyAlignment="1">
      <alignment horizontal="center" vertical="center"/>
    </xf>
    <xf numFmtId="164" fontId="7" fillId="0" borderId="8" xfId="1" applyNumberFormat="1" applyFont="1" applyFill="1" applyBorder="1" applyAlignment="1">
      <alignment horizontal="center" vertical="center"/>
    </xf>
    <xf numFmtId="164" fontId="7" fillId="0" borderId="13" xfId="1" applyNumberFormat="1" applyFont="1" applyFill="1" applyBorder="1" applyAlignment="1">
      <alignment horizontal="center" vertical="center"/>
    </xf>
    <xf numFmtId="0" fontId="7" fillId="0" borderId="10" xfId="0" applyFont="1" applyBorder="1" applyAlignment="1">
      <alignment horizontal="center" vertical="center"/>
    </xf>
    <xf numFmtId="166" fontId="11" fillId="0" borderId="1" xfId="0" applyNumberFormat="1" applyFont="1" applyBorder="1" applyAlignment="1">
      <alignment horizontal="right" vertical="center"/>
    </xf>
    <xf numFmtId="0" fontId="21" fillId="0" borderId="0" xfId="0" applyFont="1"/>
    <xf numFmtId="41" fontId="22" fillId="0" borderId="0" xfId="1" applyFont="1" applyFill="1" applyBorder="1" applyAlignment="1" applyProtection="1">
      <alignment horizontal="center" vertical="center"/>
    </xf>
    <xf numFmtId="0" fontId="26" fillId="0" borderId="1" xfId="0" applyFont="1" applyBorder="1" applyAlignment="1">
      <alignment horizontal="left"/>
    </xf>
    <xf numFmtId="4" fontId="27" fillId="5" borderId="1" xfId="0" applyNumberFormat="1" applyFont="1" applyFill="1" applyBorder="1"/>
    <xf numFmtId="14" fontId="12" fillId="0" borderId="1" xfId="13" applyNumberFormat="1" applyFont="1" applyBorder="1" applyAlignment="1">
      <alignment horizontal="center" vertical="center"/>
    </xf>
    <xf numFmtId="0" fontId="7" fillId="0" borderId="0" xfId="0" applyFont="1" applyAlignment="1">
      <alignment horizontal="center"/>
    </xf>
    <xf numFmtId="164" fontId="7" fillId="0" borderId="13" xfId="0" applyNumberFormat="1" applyFont="1" applyBorder="1" applyAlignment="1">
      <alignment horizontal="center" vertical="center"/>
    </xf>
    <xf numFmtId="41" fontId="12" fillId="0" borderId="9" xfId="1" applyFont="1" applyBorder="1" applyAlignment="1" applyProtection="1">
      <alignment vertical="center"/>
      <protection locked="0"/>
    </xf>
    <xf numFmtId="166" fontId="11" fillId="0" borderId="16" xfId="0" applyNumberFormat="1" applyFont="1" applyBorder="1" applyAlignment="1">
      <alignment horizontal="right" vertical="center"/>
    </xf>
    <xf numFmtId="41" fontId="12" fillId="0" borderId="4" xfId="1" applyFont="1" applyBorder="1" applyAlignment="1" applyProtection="1">
      <alignment vertical="center"/>
      <protection locked="0"/>
    </xf>
    <xf numFmtId="41" fontId="12" fillId="0" borderId="8" xfId="1" applyFont="1" applyFill="1" applyBorder="1" applyAlignment="1" applyProtection="1">
      <alignment vertical="center"/>
      <protection locked="0"/>
    </xf>
    <xf numFmtId="41" fontId="12" fillId="0" borderId="3" xfId="1" applyFont="1" applyFill="1" applyBorder="1" applyAlignment="1" applyProtection="1">
      <alignment vertical="center"/>
      <protection locked="0"/>
    </xf>
    <xf numFmtId="0" fontId="7" fillId="0" borderId="7" xfId="0" applyFont="1" applyBorder="1" applyAlignment="1">
      <alignment horizontal="left"/>
    </xf>
    <xf numFmtId="165" fontId="9" fillId="0" borderId="16" xfId="1" applyNumberFormat="1" applyFont="1" applyBorder="1" applyAlignment="1">
      <alignment horizontal="center" vertical="center"/>
    </xf>
    <xf numFmtId="41" fontId="11" fillId="0" borderId="8" xfId="1" applyFont="1" applyFill="1" applyBorder="1" applyAlignment="1" applyProtection="1">
      <alignment vertical="center"/>
      <protection locked="0"/>
    </xf>
    <xf numFmtId="41" fontId="12" fillId="0" borderId="2" xfId="1" applyFont="1" applyBorder="1" applyAlignment="1">
      <alignment vertical="center"/>
    </xf>
    <xf numFmtId="165" fontId="12" fillId="0" borderId="0" xfId="5" applyNumberFormat="1" applyFont="1" applyAlignment="1">
      <alignment vertical="center"/>
    </xf>
    <xf numFmtId="165" fontId="11" fillId="0" borderId="1" xfId="1" applyNumberFormat="1" applyFont="1" applyBorder="1" applyAlignment="1">
      <alignment horizontal="center" vertical="center"/>
    </xf>
    <xf numFmtId="165" fontId="11" fillId="0" borderId="1" xfId="1" applyNumberFormat="1" applyFont="1" applyBorder="1" applyAlignment="1">
      <alignment horizontal="right" vertical="center"/>
    </xf>
    <xf numFmtId="165" fontId="11" fillId="0" borderId="1" xfId="1" applyNumberFormat="1" applyFont="1" applyFill="1" applyBorder="1" applyAlignment="1" applyProtection="1">
      <alignment horizontal="center" vertical="center"/>
    </xf>
    <xf numFmtId="165" fontId="12" fillId="0" borderId="4" xfId="1" applyNumberFormat="1" applyFont="1" applyFill="1" applyBorder="1" applyAlignment="1" applyProtection="1">
      <alignment horizontal="center" vertical="center"/>
      <protection locked="0"/>
    </xf>
    <xf numFmtId="165" fontId="11" fillId="0" borderId="4" xfId="1" applyNumberFormat="1" applyFont="1" applyBorder="1" applyAlignment="1">
      <alignment horizontal="center" vertical="center"/>
    </xf>
    <xf numFmtId="165" fontId="12" fillId="0" borderId="4" xfId="1" applyNumberFormat="1" applyFont="1" applyFill="1" applyBorder="1" applyAlignment="1" applyProtection="1">
      <alignment horizontal="center" vertical="center"/>
    </xf>
    <xf numFmtId="166" fontId="7" fillId="0" borderId="0" xfId="1" applyNumberFormat="1" applyFont="1"/>
    <xf numFmtId="166" fontId="9" fillId="0" borderId="0" xfId="1" applyNumberFormat="1" applyFont="1" applyFill="1" applyAlignment="1">
      <alignment vertical="center"/>
    </xf>
    <xf numFmtId="166" fontId="9" fillId="0" borderId="0" xfId="1" applyNumberFormat="1" applyFont="1" applyFill="1"/>
    <xf numFmtId="166" fontId="9" fillId="0" borderId="0" xfId="1" applyNumberFormat="1" applyFont="1"/>
    <xf numFmtId="166" fontId="7" fillId="0" borderId="0" xfId="1" applyNumberFormat="1" applyFont="1" applyFill="1"/>
    <xf numFmtId="166" fontId="11" fillId="0" borderId="1" xfId="1" applyNumberFormat="1" applyFont="1" applyFill="1" applyBorder="1" applyAlignment="1" applyProtection="1">
      <alignment horizontal="center" vertical="center"/>
    </xf>
    <xf numFmtId="166" fontId="9" fillId="0" borderId="1" xfId="1" applyNumberFormat="1" applyFont="1" applyBorder="1" applyAlignment="1">
      <alignment horizontal="center" vertical="center"/>
    </xf>
    <xf numFmtId="166" fontId="12" fillId="0" borderId="1" xfId="1" applyNumberFormat="1" applyFont="1" applyBorder="1" applyAlignment="1" applyProtection="1">
      <alignment horizontal="center" vertical="center"/>
    </xf>
    <xf numFmtId="166" fontId="7" fillId="0" borderId="1" xfId="1" applyNumberFormat="1" applyFont="1" applyBorder="1" applyAlignment="1">
      <alignment horizontal="center" vertical="center"/>
    </xf>
    <xf numFmtId="166" fontId="12" fillId="0" borderId="1" xfId="1" applyNumberFormat="1" applyFont="1" applyBorder="1" applyAlignment="1" applyProtection="1">
      <alignment horizontal="center" vertical="top"/>
    </xf>
    <xf numFmtId="166" fontId="12" fillId="0" borderId="1" xfId="1" applyNumberFormat="1" applyFont="1" applyFill="1" applyBorder="1" applyAlignment="1" applyProtection="1">
      <alignment horizontal="center" vertical="center"/>
    </xf>
    <xf numFmtId="166" fontId="13" fillId="0" borderId="0" xfId="0" applyNumberFormat="1" applyFont="1"/>
    <xf numFmtId="166" fontId="12" fillId="0" borderId="3" xfId="1" applyNumberFormat="1" applyFont="1" applyBorder="1" applyAlignment="1" applyProtection="1">
      <alignment vertical="center"/>
      <protection locked="0"/>
    </xf>
    <xf numFmtId="166" fontId="12" fillId="0" borderId="10" xfId="1" applyNumberFormat="1" applyFont="1" applyFill="1" applyBorder="1" applyAlignment="1" applyProtection="1">
      <alignment horizontal="right" vertical="center"/>
      <protection locked="0"/>
    </xf>
    <xf numFmtId="166" fontId="12" fillId="0" borderId="2" xfId="1" applyNumberFormat="1" applyFont="1" applyBorder="1" applyAlignment="1" applyProtection="1">
      <alignment horizontal="right" vertical="center"/>
      <protection locked="0"/>
    </xf>
    <xf numFmtId="166" fontId="12" fillId="0" borderId="12" xfId="1" applyNumberFormat="1" applyFont="1" applyBorder="1" applyAlignment="1">
      <alignment horizontal="right" vertical="center"/>
    </xf>
    <xf numFmtId="166" fontId="12" fillId="0" borderId="2" xfId="1" applyNumberFormat="1" applyFont="1" applyBorder="1" applyAlignment="1">
      <alignment horizontal="right" vertical="center"/>
    </xf>
    <xf numFmtId="166" fontId="12" fillId="0" borderId="8" xfId="1" applyNumberFormat="1" applyFont="1" applyFill="1" applyBorder="1" applyAlignment="1" applyProtection="1">
      <alignment horizontal="right" vertical="center"/>
      <protection locked="0"/>
    </xf>
    <xf numFmtId="166" fontId="12" fillId="0" borderId="3" xfId="1" applyNumberFormat="1" applyFont="1" applyBorder="1" applyAlignment="1" applyProtection="1">
      <alignment horizontal="right" vertical="center"/>
      <protection locked="0"/>
    </xf>
    <xf numFmtId="166" fontId="12" fillId="0" borderId="9" xfId="1" applyNumberFormat="1" applyFont="1" applyBorder="1" applyAlignment="1">
      <alignment horizontal="right" vertical="center"/>
    </xf>
    <xf numFmtId="166" fontId="12" fillId="0" borderId="3" xfId="1" applyNumberFormat="1" applyFont="1" applyBorder="1" applyAlignment="1">
      <alignment horizontal="right" vertical="center"/>
    </xf>
    <xf numFmtId="166" fontId="12" fillId="0" borderId="8" xfId="1" applyNumberFormat="1" applyFont="1" applyBorder="1" applyAlignment="1" applyProtection="1">
      <alignment horizontal="right" vertical="center"/>
      <protection locked="0"/>
    </xf>
    <xf numFmtId="166" fontId="12" fillId="0" borderId="8" xfId="1" applyNumberFormat="1" applyFont="1" applyBorder="1" applyAlignment="1">
      <alignment horizontal="right" vertical="center"/>
    </xf>
    <xf numFmtId="166" fontId="12" fillId="0" borderId="13" xfId="1" applyNumberFormat="1" applyFont="1" applyBorder="1" applyAlignment="1">
      <alignment horizontal="right" vertical="center"/>
    </xf>
    <xf numFmtId="166" fontId="12" fillId="0" borderId="4" xfId="1" applyNumberFormat="1" applyFont="1" applyBorder="1" applyAlignment="1">
      <alignment horizontal="right" vertical="center"/>
    </xf>
    <xf numFmtId="166" fontId="12" fillId="0" borderId="15" xfId="1" applyNumberFormat="1" applyFont="1" applyBorder="1" applyAlignment="1">
      <alignment horizontal="right" vertical="center"/>
    </xf>
    <xf numFmtId="166" fontId="9" fillId="0" borderId="1" xfId="0" applyNumberFormat="1" applyFont="1" applyBorder="1" applyAlignment="1">
      <alignment horizontal="right"/>
    </xf>
    <xf numFmtId="165" fontId="12" fillId="0" borderId="4" xfId="1" applyNumberFormat="1" applyFont="1" applyFill="1" applyBorder="1" applyAlignment="1" applyProtection="1">
      <alignment horizontal="right" vertical="center"/>
    </xf>
    <xf numFmtId="165" fontId="11" fillId="0" borderId="1" xfId="1" applyNumberFormat="1" applyFont="1" applyFill="1" applyBorder="1" applyAlignment="1" applyProtection="1">
      <alignment horizontal="right" vertical="center"/>
    </xf>
    <xf numFmtId="41" fontId="21" fillId="0" borderId="2" xfId="1" applyFont="1" applyFill="1" applyBorder="1" applyAlignment="1" applyProtection="1">
      <alignment horizontal="center"/>
    </xf>
    <xf numFmtId="41" fontId="21" fillId="0" borderId="2" xfId="1" applyFont="1" applyBorder="1" applyAlignment="1">
      <alignment horizontal="center"/>
    </xf>
    <xf numFmtId="41" fontId="12" fillId="0" borderId="3" xfId="1" applyFont="1" applyBorder="1" applyAlignment="1">
      <alignment vertical="center"/>
    </xf>
    <xf numFmtId="166" fontId="11" fillId="0" borderId="1" xfId="0" applyNumberFormat="1" applyFont="1" applyBorder="1" applyAlignment="1">
      <alignment horizontal="center" vertical="center" wrapText="1"/>
    </xf>
    <xf numFmtId="0" fontId="11" fillId="5" borderId="2" xfId="17" applyFont="1" applyFill="1" applyBorder="1" applyAlignment="1">
      <alignment horizontal="center" vertical="center" wrapText="1"/>
    </xf>
    <xf numFmtId="0" fontId="11" fillId="5" borderId="4" xfId="17" applyFont="1" applyFill="1" applyBorder="1" applyAlignment="1">
      <alignment horizontal="center" vertical="center" wrapText="1"/>
    </xf>
    <xf numFmtId="0" fontId="11" fillId="5" borderId="1" xfId="17" applyFont="1" applyFill="1" applyBorder="1" applyAlignment="1">
      <alignment horizontal="center" vertical="center" wrapText="1"/>
    </xf>
    <xf numFmtId="0" fontId="11" fillId="0" borderId="2" xfId="17" applyFont="1" applyBorder="1" applyAlignment="1">
      <alignment horizontal="center" vertical="center" wrapText="1"/>
    </xf>
    <xf numFmtId="0" fontId="11" fillId="0" borderId="4" xfId="17" applyFont="1" applyBorder="1" applyAlignment="1">
      <alignment horizontal="center" vertical="center" wrapText="1"/>
    </xf>
    <xf numFmtId="168" fontId="11" fillId="0" borderId="2" xfId="0" applyNumberFormat="1" applyFont="1" applyBorder="1" applyAlignment="1">
      <alignment horizontal="center" vertical="center" wrapText="1"/>
    </xf>
    <xf numFmtId="168" fontId="11" fillId="0" borderId="4" xfId="0" applyNumberFormat="1" applyFont="1" applyBorder="1" applyAlignment="1">
      <alignment horizontal="center" vertical="center" wrapText="1"/>
    </xf>
    <xf numFmtId="0" fontId="11" fillId="0" borderId="5" xfId="0" applyFont="1" applyBorder="1" applyAlignment="1">
      <alignment horizontal="center"/>
    </xf>
    <xf numFmtId="0" fontId="11" fillId="0" borderId="7" xfId="0" applyFont="1" applyBorder="1" applyAlignment="1">
      <alignment horizontal="center"/>
    </xf>
    <xf numFmtId="0" fontId="9" fillId="3" borderId="0" xfId="0" applyFont="1" applyFill="1" applyAlignment="1">
      <alignment horizontal="center"/>
    </xf>
    <xf numFmtId="0" fontId="9" fillId="0" borderId="5" xfId="0" applyFont="1" applyBorder="1" applyAlignment="1">
      <alignment horizontal="center"/>
    </xf>
    <xf numFmtId="0" fontId="9" fillId="0" borderId="7" xfId="0" applyFont="1" applyBorder="1" applyAlignment="1">
      <alignment horizontal="center"/>
    </xf>
    <xf numFmtId="0" fontId="7" fillId="0" borderId="0" xfId="0" applyFont="1" applyAlignment="1">
      <alignment horizontal="left" wrapText="1"/>
    </xf>
    <xf numFmtId="0" fontId="9" fillId="0" borderId="0" xfId="0" applyFont="1" applyAlignment="1">
      <alignment horizontal="center"/>
    </xf>
    <xf numFmtId="0" fontId="7" fillId="0" borderId="0" xfId="0" applyFont="1" applyAlignment="1">
      <alignment horizont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vertical="center"/>
    </xf>
    <xf numFmtId="0" fontId="9" fillId="0" borderId="0" xfId="0" applyFont="1" applyAlignment="1">
      <alignment horizontal="left"/>
    </xf>
    <xf numFmtId="0" fontId="7" fillId="0" borderId="0" xfId="0" applyFont="1" applyAlignment="1">
      <alignment horizontal="justify" vertical="top" wrapText="1"/>
    </xf>
    <xf numFmtId="0" fontId="9" fillId="0" borderId="0" xfId="0" applyFont="1" applyAlignment="1">
      <alignment horizontal="left" vertical="center" wrapText="1"/>
    </xf>
    <xf numFmtId="0" fontId="9" fillId="0" borderId="0" xfId="0" applyFont="1" applyAlignment="1">
      <alignment horizontal="left" wrapText="1"/>
    </xf>
    <xf numFmtId="0" fontId="7" fillId="0" borderId="0" xfId="0" applyFont="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7" fillId="0" borderId="0" xfId="0" applyFont="1" applyAlignment="1">
      <alignment horizontal="left" vertical="center" wrapText="1"/>
    </xf>
    <xf numFmtId="49" fontId="9" fillId="0" borderId="0" xfId="0" applyNumberFormat="1" applyFont="1" applyAlignment="1">
      <alignment horizontal="left" wrapText="1"/>
    </xf>
    <xf numFmtId="49" fontId="9" fillId="0" borderId="0" xfId="0" applyNumberFormat="1" applyFont="1" applyAlignment="1">
      <alignment horizontal="left"/>
    </xf>
    <xf numFmtId="41" fontId="9" fillId="0" borderId="2" xfId="1" applyFont="1" applyFill="1" applyBorder="1" applyAlignment="1">
      <alignment horizontal="center" vertical="center" wrapText="1"/>
    </xf>
    <xf numFmtId="41" fontId="9" fillId="0" borderId="4" xfId="1" applyFont="1" applyFill="1" applyBorder="1" applyAlignment="1">
      <alignment horizontal="center" vertical="center" wrapText="1"/>
    </xf>
    <xf numFmtId="0" fontId="9" fillId="0" borderId="4" xfId="0" applyFont="1" applyBorder="1" applyAlignment="1">
      <alignment horizontal="center" vertical="center" wrapText="1"/>
    </xf>
    <xf numFmtId="0" fontId="16" fillId="3" borderId="0" xfId="7" applyFont="1" applyFill="1" applyAlignment="1">
      <alignment horizontal="center" vertical="center"/>
    </xf>
    <xf numFmtId="0" fontId="14" fillId="0" borderId="0" xfId="5" applyFont="1" applyAlignment="1">
      <alignment horizontal="center" vertical="top"/>
    </xf>
    <xf numFmtId="0" fontId="14" fillId="0" borderId="0" xfId="5" applyFont="1" applyAlignment="1">
      <alignment horizontal="center"/>
    </xf>
    <xf numFmtId="0" fontId="14" fillId="0" borderId="0" xfId="11" applyFont="1" applyAlignment="1">
      <alignment horizontal="center" vertical="center"/>
    </xf>
    <xf numFmtId="0" fontId="11" fillId="0" borderId="2" xfId="12" applyFont="1" applyBorder="1" applyAlignment="1">
      <alignment horizontal="center" vertical="center"/>
    </xf>
    <xf numFmtId="0" fontId="11" fillId="0" borderId="4" xfId="12" applyFont="1" applyBorder="1" applyAlignment="1">
      <alignment horizontal="center" vertical="center"/>
    </xf>
    <xf numFmtId="164" fontId="11" fillId="0" borderId="5" xfId="1" applyNumberFormat="1" applyFont="1" applyBorder="1" applyAlignment="1">
      <alignment horizontal="center" vertical="center"/>
    </xf>
    <xf numFmtId="164" fontId="11" fillId="0" borderId="6" xfId="1" applyNumberFormat="1" applyFont="1" applyBorder="1" applyAlignment="1">
      <alignment horizontal="center" vertical="center"/>
    </xf>
    <xf numFmtId="164" fontId="11" fillId="0" borderId="7" xfId="1" applyNumberFormat="1" applyFont="1" applyBorder="1" applyAlignment="1">
      <alignment horizontal="center" vertical="center"/>
    </xf>
    <xf numFmtId="164" fontId="9" fillId="0" borderId="5" xfId="1" applyNumberFormat="1" applyFont="1" applyBorder="1" applyAlignment="1">
      <alignment horizontal="center" vertical="center"/>
    </xf>
    <xf numFmtId="164" fontId="9" fillId="0" borderId="7" xfId="1" applyNumberFormat="1" applyFont="1" applyBorder="1" applyAlignment="1">
      <alignment horizontal="center" vertical="center"/>
    </xf>
    <xf numFmtId="166" fontId="12" fillId="0" borderId="10" xfId="0" applyNumberFormat="1" applyFont="1" applyBorder="1" applyAlignment="1">
      <alignment vertical="center"/>
    </xf>
    <xf numFmtId="166" fontId="12" fillId="0" borderId="2" xfId="0" applyNumberFormat="1" applyFont="1" applyBorder="1" applyAlignment="1">
      <alignment vertical="center"/>
    </xf>
    <xf numFmtId="41" fontId="7" fillId="0" borderId="2" xfId="1" applyFont="1" applyBorder="1" applyAlignment="1">
      <alignment horizontal="center" vertical="center"/>
    </xf>
    <xf numFmtId="41" fontId="7" fillId="0" borderId="12" xfId="1" applyFont="1" applyBorder="1" applyAlignment="1">
      <alignment horizontal="center" vertical="center"/>
    </xf>
    <xf numFmtId="41" fontId="12" fillId="0" borderId="9" xfId="1" applyFont="1" applyFill="1" applyBorder="1" applyAlignment="1" applyProtection="1">
      <alignment vertical="center"/>
      <protection locked="0"/>
    </xf>
    <xf numFmtId="41" fontId="12" fillId="0" borderId="15" xfId="1" applyFont="1" applyBorder="1" applyAlignment="1" applyProtection="1">
      <alignment vertical="center"/>
      <protection locked="0"/>
    </xf>
    <xf numFmtId="41" fontId="11" fillId="0" borderId="4" xfId="1" applyFont="1" applyFill="1" applyBorder="1" applyAlignment="1">
      <alignment vertical="center"/>
    </xf>
  </cellXfs>
  <cellStyles count="18">
    <cellStyle name="Hipervínculo" xfId="14" builtinId="8"/>
    <cellStyle name="Millares [0]" xfId="1" builtinId="6"/>
    <cellStyle name="Millares [0] 2" xfId="3" xr:uid="{CA1E6C81-B413-441C-A440-8F99D266C71F}"/>
    <cellStyle name="Millares [0] 3" xfId="15" xr:uid="{49DBDD0B-4684-4759-B138-9A16ACAB301E}"/>
    <cellStyle name="Millares 15" xfId="16" xr:uid="{FBB18222-DD9D-48E3-A1E5-635C5F50BC0F}"/>
    <cellStyle name="Millares 2" xfId="10" xr:uid="{C7B6F4A7-0D07-4EBA-9738-8E1BDD7BAD6E}"/>
    <cellStyle name="Normal" xfId="0" builtinId="0"/>
    <cellStyle name="Normal 10" xfId="13" xr:uid="{FCE95D7B-5E7A-4FBC-9DA3-FA7A6391054A}"/>
    <cellStyle name="Normal 11" xfId="6" xr:uid="{6DEE41A6-C6CF-4935-8FD5-9AB6E42DDEBF}"/>
    <cellStyle name="Normal 2" xfId="2" xr:uid="{90BE483F-5CEF-4F2F-9D04-D05D94E5D190}"/>
    <cellStyle name="Normal 3" xfId="8" xr:uid="{AF09A1A4-806C-4584-9E84-33D92D8761AE}"/>
    <cellStyle name="Normal_cuadro de AF NG" xfId="17" xr:uid="{9D11EB78-07E9-4AA8-BBE1-E5C26A09DA1B}"/>
    <cellStyle name="Normal_EEP FANAPEL" xfId="12" xr:uid="{5B8BE500-2CD1-4392-BBD2-0600DBD1E06E}"/>
    <cellStyle name="Normal_FANAPEL INDIVIDUAL" xfId="7" xr:uid="{6EAA6169-FE87-47A2-85DB-DE81E4070190}"/>
    <cellStyle name="Normal_informe1" xfId="5" xr:uid="{C983BE35-FB6D-436B-9BB1-0018076EC52B}"/>
    <cellStyle name="Normal_informe1_Armado Informe Bayer SA" xfId="11" xr:uid="{07BAC482-645B-45DA-9C82-9E4162A4CB4C}"/>
    <cellStyle name="Porcentaje" xfId="4" builtinId="5"/>
    <cellStyle name="Porcentaje 2" xfId="9"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056D-A9CF-4F82-A088-D1E6A4E26552}">
  <sheetPr>
    <tabColor theme="9" tint="-0.249977111117893"/>
    <pageSetUpPr fitToPage="1"/>
  </sheetPr>
  <dimension ref="A1:I26"/>
  <sheetViews>
    <sheetView showGridLines="0" zoomScaleNormal="100" workbookViewId="0">
      <selection activeCell="E20" sqref="E20"/>
    </sheetView>
  </sheetViews>
  <sheetFormatPr baseColWidth="10" defaultColWidth="10.33203125" defaultRowHeight="14.4" x14ac:dyDescent="0.3"/>
  <cols>
    <col min="1" max="1" width="3.5546875" style="1" customWidth="1"/>
    <col min="2" max="2" width="40" style="1" customWidth="1"/>
    <col min="3" max="3" width="11.44140625" style="1" customWidth="1"/>
    <col min="4" max="5" width="22.33203125" style="105" bestFit="1" customWidth="1"/>
    <col min="6" max="6" width="40" style="105" customWidth="1"/>
    <col min="7" max="7" width="11.44140625" style="105" customWidth="1"/>
    <col min="8" max="8" width="23.109375" style="105" bestFit="1" customWidth="1"/>
    <col min="9" max="9" width="23" style="105" bestFit="1" customWidth="1"/>
    <col min="10" max="10" width="3.5546875" style="1" customWidth="1"/>
    <col min="11" max="11" width="16.88671875" style="1" bestFit="1" customWidth="1"/>
    <col min="12" max="16384" width="10.33203125" style="1"/>
  </cols>
  <sheetData>
    <row r="1" spans="1:9" s="84" customFormat="1" ht="12.75" customHeight="1" x14ac:dyDescent="0.3">
      <c r="A1" s="108"/>
      <c r="C1" s="139"/>
      <c r="D1" s="273"/>
      <c r="E1" s="273"/>
      <c r="F1" s="274"/>
      <c r="G1" s="274"/>
      <c r="H1" s="274"/>
      <c r="I1" s="274"/>
    </row>
    <row r="2" spans="1:9" x14ac:dyDescent="0.3">
      <c r="B2" s="162" t="s">
        <v>0</v>
      </c>
      <c r="C2" s="162"/>
      <c r="D2" s="275"/>
      <c r="E2" s="275"/>
      <c r="F2" s="275"/>
      <c r="G2" s="275"/>
      <c r="H2" s="275"/>
      <c r="I2" s="275"/>
    </row>
    <row r="3" spans="1:9" x14ac:dyDescent="0.3">
      <c r="B3" s="163" t="s">
        <v>43</v>
      </c>
      <c r="C3" s="163"/>
      <c r="D3" s="276"/>
      <c r="E3" s="276"/>
      <c r="F3" s="276"/>
      <c r="G3" s="276"/>
      <c r="H3" s="276"/>
      <c r="I3" s="276"/>
    </row>
    <row r="4" spans="1:9" x14ac:dyDescent="0.3">
      <c r="B4" s="163" t="s">
        <v>390</v>
      </c>
      <c r="C4" s="163"/>
      <c r="D4" s="276"/>
      <c r="E4" s="276"/>
      <c r="F4" s="276"/>
      <c r="G4" s="276"/>
      <c r="H4" s="276"/>
      <c r="I4" s="276"/>
    </row>
    <row r="5" spans="1:9" x14ac:dyDescent="0.3">
      <c r="B5" s="163" t="s">
        <v>44</v>
      </c>
      <c r="C5" s="163"/>
      <c r="D5" s="276"/>
      <c r="E5" s="276"/>
      <c r="F5" s="276"/>
      <c r="G5" s="276"/>
      <c r="H5" s="276"/>
      <c r="I5" s="276"/>
    </row>
    <row r="6" spans="1:9" s="84" customFormat="1" x14ac:dyDescent="0.3">
      <c r="D6" s="274"/>
      <c r="E6" s="274"/>
      <c r="F6" s="274"/>
      <c r="G6" s="274"/>
      <c r="H6" s="274"/>
      <c r="I6" s="274"/>
    </row>
    <row r="7" spans="1:9" s="112" customFormat="1" ht="15" customHeight="1" x14ac:dyDescent="0.3">
      <c r="B7" s="115" t="s">
        <v>45</v>
      </c>
      <c r="C7" s="115" t="s">
        <v>46</v>
      </c>
      <c r="D7" s="303">
        <v>46112</v>
      </c>
      <c r="E7" s="302">
        <v>46022</v>
      </c>
      <c r="F7" s="11" t="s">
        <v>47</v>
      </c>
      <c r="G7" s="11" t="s">
        <v>46</v>
      </c>
      <c r="H7" s="302">
        <f>+D7</f>
        <v>46112</v>
      </c>
      <c r="I7" s="302">
        <f>+E7</f>
        <v>46022</v>
      </c>
    </row>
    <row r="8" spans="1:9" s="84" customFormat="1" ht="13.5" customHeight="1" x14ac:dyDescent="0.3">
      <c r="B8" s="140" t="s">
        <v>48</v>
      </c>
      <c r="C8" s="141"/>
      <c r="D8" s="277"/>
      <c r="E8" s="277"/>
      <c r="F8" s="278" t="s">
        <v>49</v>
      </c>
      <c r="G8" s="279"/>
      <c r="H8" s="279"/>
      <c r="I8" s="279"/>
    </row>
    <row r="9" spans="1:9" s="84" customFormat="1" ht="15" customHeight="1" x14ac:dyDescent="0.3">
      <c r="B9" s="143" t="s">
        <v>50</v>
      </c>
      <c r="C9" s="144" t="s">
        <v>51</v>
      </c>
      <c r="D9" s="280">
        <v>2071422116</v>
      </c>
      <c r="E9" s="280">
        <v>1915219586</v>
      </c>
      <c r="F9" s="281" t="s">
        <v>52</v>
      </c>
      <c r="G9" s="282" t="s">
        <v>53</v>
      </c>
      <c r="H9" s="283">
        <v>3282346081</v>
      </c>
      <c r="I9" s="284">
        <v>1318504584</v>
      </c>
    </row>
    <row r="10" spans="1:9" s="84" customFormat="1" ht="15" customHeight="1" x14ac:dyDescent="0.3">
      <c r="B10" s="143" t="s">
        <v>54</v>
      </c>
      <c r="C10" s="144" t="s">
        <v>55</v>
      </c>
      <c r="D10" s="280">
        <v>50140163190</v>
      </c>
      <c r="E10" s="280">
        <v>46354858203</v>
      </c>
      <c r="F10" s="285" t="s">
        <v>388</v>
      </c>
      <c r="G10" s="286" t="s">
        <v>53</v>
      </c>
      <c r="H10" s="287">
        <v>23409519854</v>
      </c>
      <c r="I10" s="288">
        <v>21322991640</v>
      </c>
    </row>
    <row r="11" spans="1:9" s="84" customFormat="1" ht="15" customHeight="1" x14ac:dyDescent="0.3">
      <c r="A11" s="112"/>
      <c r="B11" s="143" t="s">
        <v>360</v>
      </c>
      <c r="C11" s="144" t="s">
        <v>306</v>
      </c>
      <c r="D11" s="288">
        <v>15290117.885835588</v>
      </c>
      <c r="E11" s="288">
        <v>115213114.13827395</v>
      </c>
      <c r="F11" s="285" t="s">
        <v>56</v>
      </c>
      <c r="G11" s="286" t="s">
        <v>305</v>
      </c>
      <c r="H11" s="287">
        <v>1039844412</v>
      </c>
      <c r="I11" s="288">
        <v>1566530069</v>
      </c>
    </row>
    <row r="12" spans="1:9" s="84" customFormat="1" ht="15" customHeight="1" x14ac:dyDescent="0.3">
      <c r="A12" s="112"/>
      <c r="B12" s="143" t="s">
        <v>57</v>
      </c>
      <c r="C12" s="144" t="s">
        <v>58</v>
      </c>
      <c r="D12" s="288">
        <v>7315781348</v>
      </c>
      <c r="E12" s="288">
        <v>5201528897</v>
      </c>
      <c r="F12" s="285" t="s">
        <v>356</v>
      </c>
      <c r="G12" s="286"/>
      <c r="H12" s="289">
        <v>241409116</v>
      </c>
      <c r="I12" s="280">
        <v>392448562</v>
      </c>
    </row>
    <row r="13" spans="1:9" s="84" customFormat="1" ht="14.25" customHeight="1" x14ac:dyDescent="0.3">
      <c r="B13" s="143" t="s">
        <v>60</v>
      </c>
      <c r="C13" s="144" t="s">
        <v>305</v>
      </c>
      <c r="D13" s="280">
        <v>523880502.11416441</v>
      </c>
      <c r="E13" s="280">
        <v>1349844009.861726</v>
      </c>
      <c r="F13" s="293" t="s">
        <v>59</v>
      </c>
      <c r="G13" s="277"/>
      <c r="H13" s="292">
        <f>+SUM(H9:H12)</f>
        <v>27973119463</v>
      </c>
      <c r="I13" s="292">
        <f>+SUM(I9:I12)</f>
        <v>24600474855</v>
      </c>
    </row>
    <row r="14" spans="1:9" s="84" customFormat="1" ht="15" customHeight="1" x14ac:dyDescent="0.3">
      <c r="B14" s="140" t="s">
        <v>62</v>
      </c>
      <c r="C14" s="141"/>
      <c r="D14" s="292">
        <f>SUM(D9:D13)</f>
        <v>60066537274</v>
      </c>
      <c r="E14" s="292">
        <f>SUM(E9:E13)</f>
        <v>54936663810</v>
      </c>
      <c r="F14" s="293" t="s">
        <v>61</v>
      </c>
      <c r="G14" s="279"/>
      <c r="H14" s="277"/>
      <c r="I14" s="277"/>
    </row>
    <row r="15" spans="1:9" s="84" customFormat="1" ht="15" customHeight="1" x14ac:dyDescent="0.3">
      <c r="B15" s="140" t="s">
        <v>64</v>
      </c>
      <c r="C15" s="142"/>
      <c r="D15" s="277"/>
      <c r="E15" s="277"/>
      <c r="F15" s="281" t="s">
        <v>63</v>
      </c>
      <c r="G15" s="279" t="s">
        <v>384</v>
      </c>
      <c r="H15" s="416">
        <v>25000000000</v>
      </c>
      <c r="I15" s="417">
        <v>25000000000</v>
      </c>
    </row>
    <row r="16" spans="1:9" s="84" customFormat="1" ht="15" customHeight="1" x14ac:dyDescent="0.3">
      <c r="B16" s="145" t="s">
        <v>334</v>
      </c>
      <c r="C16" s="142" t="s">
        <v>351</v>
      </c>
      <c r="D16" s="294">
        <v>704875915</v>
      </c>
      <c r="E16" s="295">
        <v>720659803</v>
      </c>
      <c r="F16" s="285" t="s">
        <v>65</v>
      </c>
      <c r="G16" s="297" t="s">
        <v>384</v>
      </c>
      <c r="H16" s="280">
        <v>2137617786</v>
      </c>
      <c r="I16" s="280">
        <v>2137617786</v>
      </c>
    </row>
    <row r="17" spans="2:9" s="84" customFormat="1" ht="15" customHeight="1" x14ac:dyDescent="0.3">
      <c r="B17" s="146" t="s">
        <v>66</v>
      </c>
      <c r="C17" s="144" t="s">
        <v>351</v>
      </c>
      <c r="D17" s="296">
        <v>94778950</v>
      </c>
      <c r="E17" s="295">
        <v>112169674</v>
      </c>
      <c r="F17" s="264" t="s">
        <v>179</v>
      </c>
      <c r="G17" s="297" t="s">
        <v>384</v>
      </c>
      <c r="H17" s="418">
        <v>4064772374</v>
      </c>
      <c r="I17" s="418">
        <v>0</v>
      </c>
    </row>
    <row r="18" spans="2:9" s="84" customFormat="1" ht="15" customHeight="1" x14ac:dyDescent="0.3">
      <c r="B18" s="146" t="s">
        <v>326</v>
      </c>
      <c r="C18" s="144"/>
      <c r="D18" s="296">
        <v>33005211</v>
      </c>
      <c r="E18" s="280">
        <v>33371728</v>
      </c>
      <c r="F18" s="290" t="s">
        <v>67</v>
      </c>
      <c r="G18" s="298" t="s">
        <v>384</v>
      </c>
      <c r="H18" s="291">
        <v>1723687727</v>
      </c>
      <c r="I18" s="291">
        <v>4064772374</v>
      </c>
    </row>
    <row r="19" spans="2:9" s="84" customFormat="1" ht="15" customHeight="1" x14ac:dyDescent="0.3">
      <c r="B19" s="140" t="s">
        <v>68</v>
      </c>
      <c r="C19" s="141"/>
      <c r="D19" s="292">
        <f>SUM(D16:D18)</f>
        <v>832660076</v>
      </c>
      <c r="E19" s="292">
        <f>SUM(E16:E18)</f>
        <v>866201205</v>
      </c>
      <c r="F19" s="293" t="s">
        <v>69</v>
      </c>
      <c r="G19" s="298"/>
      <c r="H19" s="292">
        <f>SUM(H15:H18)</f>
        <v>32926077887</v>
      </c>
      <c r="I19" s="292">
        <f>SUM(I15:I18)</f>
        <v>31202390160</v>
      </c>
    </row>
    <row r="20" spans="2:9" s="84" customFormat="1" ht="15" customHeight="1" thickBot="1" x14ac:dyDescent="0.35">
      <c r="B20" s="140" t="s">
        <v>70</v>
      </c>
      <c r="C20" s="141"/>
      <c r="D20" s="299">
        <f>+D14+D19</f>
        <v>60899197350</v>
      </c>
      <c r="E20" s="299">
        <f>+E14+E19</f>
        <v>55802865015</v>
      </c>
      <c r="F20" s="293" t="s">
        <v>71</v>
      </c>
      <c r="G20" s="277"/>
      <c r="H20" s="299">
        <f>+H13+H19</f>
        <v>60899197350</v>
      </c>
      <c r="I20" s="299">
        <f>+I13+I19</f>
        <v>55802865015</v>
      </c>
    </row>
    <row r="21" spans="2:9" s="84" customFormat="1" ht="15" thickTop="1" x14ac:dyDescent="0.3">
      <c r="D21" s="274"/>
      <c r="E21" s="274"/>
      <c r="F21" s="274"/>
      <c r="G21" s="274"/>
      <c r="H21" s="274"/>
      <c r="I21" s="274"/>
    </row>
    <row r="22" spans="2:9" s="84" customFormat="1" x14ac:dyDescent="0.3">
      <c r="B22" s="107" t="s">
        <v>353</v>
      </c>
      <c r="C22" s="107"/>
      <c r="D22" s="300"/>
      <c r="E22" s="300"/>
      <c r="F22" s="300"/>
      <c r="G22" s="300"/>
      <c r="H22" s="300"/>
      <c r="I22" s="300"/>
    </row>
    <row r="23" spans="2:9" s="84" customFormat="1" x14ac:dyDescent="0.3">
      <c r="D23" s="274"/>
      <c r="E23" s="274"/>
      <c r="F23" s="274"/>
      <c r="G23" s="274"/>
      <c r="H23" s="274"/>
      <c r="I23" s="274"/>
    </row>
    <row r="24" spans="2:9" s="84" customFormat="1" x14ac:dyDescent="0.3">
      <c r="B24" s="1"/>
      <c r="C24" s="1"/>
      <c r="D24" s="105"/>
      <c r="E24" s="105"/>
      <c r="F24" s="274"/>
      <c r="G24" s="274"/>
      <c r="H24" s="274"/>
      <c r="I24" s="274"/>
    </row>
    <row r="25" spans="2:9" s="84" customFormat="1" x14ac:dyDescent="0.3">
      <c r="B25" s="1"/>
      <c r="C25" s="1"/>
      <c r="D25" s="105"/>
      <c r="E25" s="105"/>
      <c r="F25" s="274"/>
      <c r="G25" s="274"/>
      <c r="H25" s="274"/>
      <c r="I25" s="274"/>
    </row>
    <row r="26" spans="2:9" s="84" customFormat="1" x14ac:dyDescent="0.3">
      <c r="B26" s="147"/>
      <c r="C26" s="1"/>
      <c r="D26" s="105"/>
      <c r="E26" s="301">
        <v>9125856</v>
      </c>
      <c r="F26" s="274"/>
      <c r="G26" s="274"/>
      <c r="H26" s="274"/>
      <c r="I26" s="274"/>
    </row>
  </sheetData>
  <pageMargins left="0.70866141732283472" right="0.70866141732283472" top="0.74803149606299213" bottom="0.74803149606299213" header="0.31496062992125984" footer="0.31496062992125984"/>
  <pageSetup paperSize="9" scale="67"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50F53-06CF-4D93-8A9C-0A7502B73EA3}">
  <sheetPr>
    <tabColor theme="9" tint="-0.249977111117893"/>
    <pageSetUpPr fitToPage="1"/>
  </sheetPr>
  <dimension ref="A1:G30"/>
  <sheetViews>
    <sheetView showGridLines="0" zoomScaleNormal="100" workbookViewId="0"/>
  </sheetViews>
  <sheetFormatPr baseColWidth="10" defaultColWidth="10.33203125" defaultRowHeight="14.4" x14ac:dyDescent="0.3"/>
  <cols>
    <col min="1" max="1" width="3.5546875" style="84" customWidth="1"/>
    <col min="2" max="2" width="76" style="84" customWidth="1"/>
    <col min="3" max="3" width="11.33203125" style="112" customWidth="1"/>
    <col min="4" max="4" width="22.109375" style="136" bestFit="1" customWidth="1"/>
    <col min="5" max="5" width="22.109375" style="259" bestFit="1" customWidth="1"/>
    <col min="6" max="6" width="3.5546875" style="138" customWidth="1"/>
    <col min="7" max="7" width="17.44140625" style="84" bestFit="1" customWidth="1"/>
    <col min="8" max="16384" width="10.33203125" style="84"/>
  </cols>
  <sheetData>
    <row r="1" spans="1:7" x14ac:dyDescent="0.3">
      <c r="A1" s="108"/>
      <c r="B1" s="109"/>
      <c r="C1" s="110"/>
      <c r="D1" s="111"/>
      <c r="E1" s="255"/>
    </row>
    <row r="2" spans="1:7" ht="16.5" customHeight="1" x14ac:dyDescent="0.3">
      <c r="B2" s="464" t="s">
        <v>0</v>
      </c>
      <c r="C2" s="464"/>
      <c r="D2" s="464"/>
      <c r="E2" s="464"/>
    </row>
    <row r="3" spans="1:7" x14ac:dyDescent="0.3">
      <c r="B3" s="164" t="s">
        <v>2</v>
      </c>
      <c r="C3" s="164"/>
      <c r="D3" s="164"/>
      <c r="E3" s="164"/>
    </row>
    <row r="4" spans="1:7" x14ac:dyDescent="0.3">
      <c r="B4" s="163" t="s">
        <v>391</v>
      </c>
      <c r="C4" s="163"/>
      <c r="D4" s="163"/>
      <c r="E4" s="163"/>
    </row>
    <row r="5" spans="1:7" x14ac:dyDescent="0.3">
      <c r="B5" s="163" t="s">
        <v>44</v>
      </c>
      <c r="C5" s="163"/>
      <c r="D5" s="163"/>
      <c r="E5" s="163"/>
    </row>
    <row r="6" spans="1:7" s="112" customFormat="1" x14ac:dyDescent="0.3">
      <c r="B6" s="95"/>
      <c r="C6" s="95"/>
      <c r="D6" s="113"/>
      <c r="E6" s="256"/>
    </row>
    <row r="7" spans="1:7" ht="15" customHeight="1" x14ac:dyDescent="0.3">
      <c r="B7" s="114" t="s">
        <v>72</v>
      </c>
      <c r="C7" s="115" t="s">
        <v>73</v>
      </c>
      <c r="D7" s="96">
        <f>+BG!H7</f>
        <v>46112</v>
      </c>
      <c r="E7" s="96">
        <v>45747</v>
      </c>
    </row>
    <row r="8" spans="1:7" ht="9.75" customHeight="1" x14ac:dyDescent="0.3">
      <c r="B8" s="116"/>
      <c r="C8" s="117"/>
      <c r="D8" s="118"/>
      <c r="E8" s="257"/>
    </row>
    <row r="9" spans="1:7" s="112" customFormat="1" ht="15" customHeight="1" x14ac:dyDescent="0.3">
      <c r="B9" s="119" t="s">
        <v>74</v>
      </c>
      <c r="C9" s="120"/>
      <c r="D9" s="121"/>
      <c r="E9" s="258"/>
    </row>
    <row r="10" spans="1:7" ht="15" customHeight="1" x14ac:dyDescent="0.3">
      <c r="B10" s="38" t="s">
        <v>75</v>
      </c>
      <c r="C10" s="120" t="s">
        <v>267</v>
      </c>
      <c r="D10" s="122">
        <v>8698094426</v>
      </c>
      <c r="E10" s="122">
        <v>7966376131</v>
      </c>
      <c r="F10" s="244" t="s">
        <v>341</v>
      </c>
    </row>
    <row r="11" spans="1:7" ht="15" customHeight="1" x14ac:dyDescent="0.3">
      <c r="B11" s="261" t="s">
        <v>76</v>
      </c>
      <c r="C11" s="120" t="s">
        <v>267</v>
      </c>
      <c r="D11" s="122">
        <f>1481570995.35973-162812345</f>
        <v>1318758650.35973</v>
      </c>
      <c r="E11" s="122">
        <v>1158580821</v>
      </c>
      <c r="F11" s="244" t="b">
        <v>0</v>
      </c>
      <c r="G11" s="380"/>
    </row>
    <row r="12" spans="1:7" ht="15" customHeight="1" x14ac:dyDescent="0.3">
      <c r="B12" s="261" t="s">
        <v>77</v>
      </c>
      <c r="C12" s="120" t="s">
        <v>305</v>
      </c>
      <c r="D12" s="122">
        <v>11893994.640273973</v>
      </c>
      <c r="E12" s="122">
        <v>8582311</v>
      </c>
      <c r="F12" s="244" t="b">
        <v>0</v>
      </c>
    </row>
    <row r="13" spans="1:7" ht="15" customHeight="1" x14ac:dyDescent="0.3">
      <c r="B13" s="38" t="s">
        <v>78</v>
      </c>
      <c r="C13" s="120" t="s">
        <v>267</v>
      </c>
      <c r="D13" s="200">
        <v>9760832</v>
      </c>
      <c r="E13" s="123">
        <v>408847002</v>
      </c>
      <c r="F13" s="244" t="b">
        <v>0</v>
      </c>
    </row>
    <row r="14" spans="1:7" ht="15" customHeight="1" thickBot="1" x14ac:dyDescent="0.35">
      <c r="B14" s="262" t="s">
        <v>79</v>
      </c>
      <c r="C14" s="120"/>
      <c r="D14" s="133">
        <f>SUM(D10:D13)</f>
        <v>10038507903.000004</v>
      </c>
      <c r="E14" s="133">
        <f>SUM(E10:E13)</f>
        <v>9542386265</v>
      </c>
      <c r="F14" s="244" t="b">
        <v>0</v>
      </c>
    </row>
    <row r="15" spans="1:7" ht="9.75" customHeight="1" thickTop="1" x14ac:dyDescent="0.3">
      <c r="B15" s="38"/>
      <c r="C15" s="120"/>
      <c r="D15" s="125"/>
      <c r="E15" s="125"/>
      <c r="F15" s="244" t="b">
        <v>0</v>
      </c>
    </row>
    <row r="16" spans="1:7" ht="15" customHeight="1" x14ac:dyDescent="0.3">
      <c r="B16" s="119" t="s">
        <v>80</v>
      </c>
      <c r="C16" s="120"/>
      <c r="D16" s="122"/>
      <c r="E16" s="122"/>
      <c r="F16" s="244" t="b">
        <v>0</v>
      </c>
    </row>
    <row r="17" spans="2:6" ht="15" customHeight="1" x14ac:dyDescent="0.3">
      <c r="B17" s="263" t="s">
        <v>81</v>
      </c>
      <c r="C17" s="120" t="s">
        <v>243</v>
      </c>
      <c r="D17" s="122">
        <v>46437289</v>
      </c>
      <c r="E17" s="122">
        <v>92169642</v>
      </c>
      <c r="F17" s="244" t="b">
        <v>0</v>
      </c>
    </row>
    <row r="18" spans="2:6" ht="15" customHeight="1" x14ac:dyDescent="0.3">
      <c r="B18" s="263" t="s">
        <v>82</v>
      </c>
      <c r="C18" s="120" t="s">
        <v>243</v>
      </c>
      <c r="D18" s="122">
        <v>2257880845</v>
      </c>
      <c r="E18" s="122">
        <v>1742337628</v>
      </c>
      <c r="F18" s="244" t="b">
        <v>0</v>
      </c>
    </row>
    <row r="19" spans="2:6" ht="15" customHeight="1" x14ac:dyDescent="0.3">
      <c r="B19" s="264" t="s">
        <v>83</v>
      </c>
      <c r="C19" s="120" t="s">
        <v>243</v>
      </c>
      <c r="D19" s="122">
        <v>24722</v>
      </c>
      <c r="E19" s="122">
        <v>194013</v>
      </c>
      <c r="F19" s="244" t="b">
        <v>0</v>
      </c>
    </row>
    <row r="20" spans="2:6" ht="15" customHeight="1" x14ac:dyDescent="0.3">
      <c r="B20" s="264" t="s">
        <v>84</v>
      </c>
      <c r="C20" s="120" t="s">
        <v>243</v>
      </c>
      <c r="D20" s="122">
        <v>565126335</v>
      </c>
      <c r="E20" s="122">
        <v>184806437</v>
      </c>
      <c r="F20" s="244" t="b">
        <v>0</v>
      </c>
    </row>
    <row r="21" spans="2:6" ht="15" customHeight="1" x14ac:dyDescent="0.3">
      <c r="B21" s="261" t="s">
        <v>361</v>
      </c>
      <c r="C21" s="120" t="s">
        <v>305</v>
      </c>
      <c r="D21" s="122">
        <v>5268967629</v>
      </c>
      <c r="E21" s="122">
        <v>5106198846</v>
      </c>
      <c r="F21" s="244" t="b">
        <v>0</v>
      </c>
    </row>
    <row r="22" spans="2:6" ht="15" customHeight="1" x14ac:dyDescent="0.3">
      <c r="B22" s="263" t="s">
        <v>85</v>
      </c>
      <c r="C22" s="120" t="s">
        <v>243</v>
      </c>
      <c r="D22" s="123">
        <v>176383356</v>
      </c>
      <c r="E22" s="123">
        <v>0</v>
      </c>
      <c r="F22" s="244" t="b">
        <v>1</v>
      </c>
    </row>
    <row r="23" spans="2:6" ht="15" customHeight="1" thickBot="1" x14ac:dyDescent="0.35">
      <c r="B23" s="126" t="s">
        <v>86</v>
      </c>
      <c r="C23" s="120"/>
      <c r="D23" s="124">
        <f>SUM(D17:D22)</f>
        <v>8314820176</v>
      </c>
      <c r="E23" s="124">
        <f>SUM(E17:E22)</f>
        <v>7125706566</v>
      </c>
      <c r="F23" s="244" t="b">
        <v>0</v>
      </c>
    </row>
    <row r="24" spans="2:6" ht="15.75" customHeight="1" thickTop="1" x14ac:dyDescent="0.3">
      <c r="B24" s="127"/>
      <c r="C24" s="128"/>
      <c r="D24" s="122"/>
      <c r="E24" s="122"/>
      <c r="F24" s="244" t="b">
        <v>0</v>
      </c>
    </row>
    <row r="25" spans="2:6" ht="15.75" customHeight="1" thickBot="1" x14ac:dyDescent="0.35">
      <c r="B25" s="129" t="s">
        <v>87</v>
      </c>
      <c r="C25" s="129"/>
      <c r="D25" s="377">
        <f>+D14-D23</f>
        <v>1723687727.0000038</v>
      </c>
      <c r="E25" s="133">
        <f>+E14-E23</f>
        <v>2416679699</v>
      </c>
      <c r="F25" s="244" t="b">
        <v>0</v>
      </c>
    </row>
    <row r="26" spans="2:6" ht="15.75" customHeight="1" thickTop="1" x14ac:dyDescent="0.3">
      <c r="B26" s="130" t="s">
        <v>88</v>
      </c>
      <c r="C26" s="131"/>
      <c r="D26" s="122">
        <v>0</v>
      </c>
      <c r="E26" s="122"/>
      <c r="F26" s="244" t="b">
        <v>0</v>
      </c>
    </row>
    <row r="27" spans="2:6" ht="13.5" customHeight="1" thickBot="1" x14ac:dyDescent="0.35">
      <c r="B27" s="132" t="s">
        <v>89</v>
      </c>
      <c r="C27" s="131"/>
      <c r="D27" s="133">
        <f>+D25-D26</f>
        <v>1723687727.0000038</v>
      </c>
      <c r="E27" s="133">
        <f>+E25-E26</f>
        <v>2416679699</v>
      </c>
    </row>
    <row r="28" spans="2:6" ht="13.5" customHeight="1" thickTop="1" x14ac:dyDescent="0.3">
      <c r="B28" s="134"/>
      <c r="C28" s="135"/>
    </row>
    <row r="29" spans="2:6" ht="13.5" customHeight="1" x14ac:dyDescent="0.3">
      <c r="B29" s="107" t="s">
        <v>353</v>
      </c>
      <c r="C29" s="84"/>
      <c r="D29" s="137"/>
      <c r="E29" s="260"/>
    </row>
    <row r="30" spans="2:6" x14ac:dyDescent="0.3">
      <c r="B30" s="175"/>
    </row>
  </sheetData>
  <mergeCells count="1">
    <mergeCell ref="B2:E2"/>
  </mergeCells>
  <pageMargins left="0.70866141732283472" right="0.70866141732283472" top="0.74803149606299213" bottom="0.74803149606299213" header="0.31496062992125984" footer="0.31496062992125984"/>
  <pageSetup paperSize="9" scale="62" fitToHeight="5" orientation="portrait" r:id="rId1"/>
  <ignoredErrors>
    <ignoredError xmlns:x16r3="http://schemas.microsoft.com/office/spreadsheetml/2018/08/main" sqref="D7" x16r3:misleadingForma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7193-01EC-4117-8927-DBC6D0321B87}">
  <sheetPr>
    <tabColor theme="9" tint="-0.249977111117893"/>
    <pageSetUpPr fitToPage="1"/>
  </sheetPr>
  <dimension ref="A1:E35"/>
  <sheetViews>
    <sheetView showGridLines="0" zoomScaleNormal="100" workbookViewId="0">
      <selection activeCell="E33" sqref="E33"/>
    </sheetView>
  </sheetViews>
  <sheetFormatPr baseColWidth="10" defaultColWidth="11.44140625" defaultRowHeight="14.4" x14ac:dyDescent="0.3"/>
  <cols>
    <col min="1" max="1" width="3.5546875" style="1" customWidth="1"/>
    <col min="2" max="2" width="4" style="1" customWidth="1"/>
    <col min="3" max="3" width="69.6640625" style="1" customWidth="1"/>
    <col min="4" max="5" width="23.44140625" style="105" bestFit="1" customWidth="1"/>
    <col min="6" max="6" width="3.5546875" style="1" customWidth="1"/>
    <col min="7" max="7" width="17.109375" style="1" bestFit="1" customWidth="1"/>
    <col min="8" max="16384" width="11.44140625" style="1"/>
  </cols>
  <sheetData>
    <row r="1" spans="1:5" x14ac:dyDescent="0.3">
      <c r="A1" s="2"/>
    </row>
    <row r="2" spans="1:5" x14ac:dyDescent="0.3">
      <c r="B2" s="464" t="s">
        <v>0</v>
      </c>
      <c r="C2" s="464"/>
      <c r="D2" s="464"/>
      <c r="E2" s="464"/>
    </row>
    <row r="3" spans="1:5" x14ac:dyDescent="0.3">
      <c r="B3" s="465" t="s">
        <v>352</v>
      </c>
      <c r="C3" s="465"/>
      <c r="D3" s="465"/>
      <c r="E3" s="465"/>
    </row>
    <row r="4" spans="1:5" x14ac:dyDescent="0.3">
      <c r="B4" s="466" t="str">
        <f>+ER!B4</f>
        <v>Correspondiente al 31/03/2026, presentado en forma comparativa con el ejercicio cerrado al 31/03/2025.</v>
      </c>
      <c r="C4" s="466"/>
      <c r="D4" s="466"/>
      <c r="E4" s="466"/>
    </row>
    <row r="5" spans="1:5" x14ac:dyDescent="0.3">
      <c r="B5" s="467" t="s">
        <v>90</v>
      </c>
      <c r="C5" s="467"/>
      <c r="D5" s="467"/>
      <c r="E5" s="467"/>
    </row>
    <row r="6" spans="1:5" x14ac:dyDescent="0.3">
      <c r="B6" s="100"/>
      <c r="C6" s="101"/>
      <c r="D6" s="305"/>
      <c r="E6" s="305"/>
    </row>
    <row r="7" spans="1:5" x14ac:dyDescent="0.3">
      <c r="B7" s="100"/>
      <c r="C7" s="102"/>
      <c r="D7" s="358">
        <f>+ER!D7</f>
        <v>46112</v>
      </c>
      <c r="E7" s="358">
        <f>+ER!E7</f>
        <v>45747</v>
      </c>
    </row>
    <row r="8" spans="1:5" x14ac:dyDescent="0.3">
      <c r="B8" s="103" t="s">
        <v>91</v>
      </c>
      <c r="C8" s="104" t="s">
        <v>92</v>
      </c>
      <c r="D8" s="306"/>
      <c r="E8" s="307"/>
    </row>
    <row r="9" spans="1:5" x14ac:dyDescent="0.3">
      <c r="C9" s="1" t="s">
        <v>93</v>
      </c>
      <c r="D9" s="387">
        <v>7465963229</v>
      </c>
      <c r="E9" s="387">
        <v>8379038996</v>
      </c>
    </row>
    <row r="10" spans="1:5" x14ac:dyDescent="0.3">
      <c r="B10" s="364"/>
      <c r="C10" s="1" t="s">
        <v>94</v>
      </c>
      <c r="D10" s="387">
        <v>-9890887977</v>
      </c>
      <c r="E10" s="387">
        <v>-1878855299</v>
      </c>
    </row>
    <row r="11" spans="1:5" ht="28.8" x14ac:dyDescent="0.3">
      <c r="C11" s="106" t="s">
        <v>95</v>
      </c>
      <c r="D11" s="388">
        <f>SUM(D9:D10)</f>
        <v>-2424924748</v>
      </c>
      <c r="E11" s="388">
        <f>SUM(E9:E10)</f>
        <v>6500183697</v>
      </c>
    </row>
    <row r="12" spans="1:5" x14ac:dyDescent="0.3">
      <c r="C12" s="31" t="s">
        <v>96</v>
      </c>
      <c r="D12" s="389">
        <f>SUM(D13)</f>
        <v>-2659531447</v>
      </c>
      <c r="E12" s="389">
        <f>SUM(E13)</f>
        <v>-5773221697</v>
      </c>
    </row>
    <row r="13" spans="1:5" x14ac:dyDescent="0.3">
      <c r="C13" s="1" t="s">
        <v>97</v>
      </c>
      <c r="D13" s="387">
        <v>-2659531447</v>
      </c>
      <c r="E13" s="387">
        <v>-5773221697</v>
      </c>
    </row>
    <row r="14" spans="1:5" x14ac:dyDescent="0.3">
      <c r="C14" s="106" t="s">
        <v>98</v>
      </c>
      <c r="D14" s="390">
        <f>+D11+D12</f>
        <v>-5084456195</v>
      </c>
      <c r="E14" s="390">
        <f>+E11+E12</f>
        <v>726962000</v>
      </c>
    </row>
    <row r="15" spans="1:5" x14ac:dyDescent="0.3">
      <c r="C15" s="1" t="s">
        <v>99</v>
      </c>
      <c r="D15" s="387"/>
      <c r="E15" s="387"/>
    </row>
    <row r="16" spans="1:5" x14ac:dyDescent="0.3">
      <c r="C16" s="31" t="s">
        <v>100</v>
      </c>
      <c r="D16" s="389">
        <f>+D14+D15</f>
        <v>-5084456195</v>
      </c>
      <c r="E16" s="389">
        <f>+E14+E15</f>
        <v>726962000</v>
      </c>
    </row>
    <row r="17" spans="2:5" ht="9" customHeight="1" x14ac:dyDescent="0.3">
      <c r="D17" s="387"/>
      <c r="E17" s="391"/>
    </row>
    <row r="18" spans="2:5" x14ac:dyDescent="0.3">
      <c r="B18" s="31" t="s">
        <v>101</v>
      </c>
      <c r="C18" s="31" t="s">
        <v>102</v>
      </c>
      <c r="D18" s="390"/>
      <c r="E18" s="389"/>
    </row>
    <row r="19" spans="2:5" x14ac:dyDescent="0.3">
      <c r="C19" s="1" t="s">
        <v>103</v>
      </c>
      <c r="D19" s="387">
        <v>3244584542</v>
      </c>
      <c r="E19" s="387">
        <v>-11108070013</v>
      </c>
    </row>
    <row r="20" spans="2:5" x14ac:dyDescent="0.3">
      <c r="C20" s="1" t="s">
        <v>104</v>
      </c>
      <c r="D20" s="387">
        <v>-32925900</v>
      </c>
      <c r="E20" s="387">
        <v>-30196956</v>
      </c>
    </row>
    <row r="21" spans="2:5" x14ac:dyDescent="0.3">
      <c r="C21" s="1" t="s">
        <v>105</v>
      </c>
      <c r="D21" s="387">
        <v>681957124</v>
      </c>
      <c r="E21" s="387">
        <v>413065602</v>
      </c>
    </row>
    <row r="22" spans="2:5" x14ac:dyDescent="0.3">
      <c r="C22" s="31" t="s">
        <v>106</v>
      </c>
      <c r="D22" s="389">
        <f>SUM(D19:D21)</f>
        <v>3893615766</v>
      </c>
      <c r="E22" s="389">
        <f>SUM(E19:E21)</f>
        <v>-10725201367</v>
      </c>
    </row>
    <row r="23" spans="2:5" ht="9" customHeight="1" x14ac:dyDescent="0.3">
      <c r="D23" s="387"/>
      <c r="E23" s="391"/>
    </row>
    <row r="24" spans="2:5" x14ac:dyDescent="0.3">
      <c r="B24" s="31" t="s">
        <v>107</v>
      </c>
      <c r="C24" s="31" t="s">
        <v>108</v>
      </c>
      <c r="D24" s="390"/>
      <c r="E24" s="389"/>
    </row>
    <row r="25" spans="2:5" x14ac:dyDescent="0.3">
      <c r="C25" s="1" t="s">
        <v>109</v>
      </c>
      <c r="D25" s="387">
        <v>2159678672</v>
      </c>
      <c r="E25" s="387">
        <v>9813309096</v>
      </c>
    </row>
    <row r="26" spans="2:5" x14ac:dyDescent="0.3">
      <c r="C26" s="1" t="s">
        <v>110</v>
      </c>
      <c r="D26" s="387">
        <v>0</v>
      </c>
      <c r="E26" s="387">
        <v>0</v>
      </c>
    </row>
    <row r="27" spans="2:5" x14ac:dyDescent="0.3">
      <c r="C27" s="1" t="s">
        <v>111</v>
      </c>
      <c r="D27" s="387">
        <v>-636252357</v>
      </c>
      <c r="E27" s="387">
        <v>78070548</v>
      </c>
    </row>
    <row r="28" spans="2:5" x14ac:dyDescent="0.3">
      <c r="C28" s="1" t="s">
        <v>112</v>
      </c>
      <c r="D28" s="387">
        <v>-176383356</v>
      </c>
      <c r="E28" s="387">
        <v>385496021</v>
      </c>
    </row>
    <row r="29" spans="2:5" x14ac:dyDescent="0.3">
      <c r="C29" s="31" t="s">
        <v>113</v>
      </c>
      <c r="D29" s="389">
        <f>SUM(D25:D28)</f>
        <v>1347042959</v>
      </c>
      <c r="E29" s="389">
        <f>SUM(E25:E28)</f>
        <v>10276875665</v>
      </c>
    </row>
    <row r="30" spans="2:5" ht="9" customHeight="1" x14ac:dyDescent="0.3">
      <c r="C30" s="31"/>
      <c r="D30" s="390"/>
      <c r="E30" s="389"/>
    </row>
    <row r="31" spans="2:5" x14ac:dyDescent="0.3">
      <c r="C31" s="31" t="s">
        <v>114</v>
      </c>
      <c r="D31" s="390">
        <f>+D29+D22+D16</f>
        <v>156202530</v>
      </c>
      <c r="E31" s="390">
        <f>+E29+E22+E16</f>
        <v>278636298</v>
      </c>
    </row>
    <row r="32" spans="2:5" x14ac:dyDescent="0.3">
      <c r="C32" s="31" t="s">
        <v>115</v>
      </c>
      <c r="D32" s="387">
        <v>1915219586</v>
      </c>
      <c r="E32" s="387">
        <v>1243754115</v>
      </c>
    </row>
    <row r="33" spans="3:5" x14ac:dyDescent="0.3">
      <c r="C33" s="31" t="s">
        <v>116</v>
      </c>
      <c r="D33" s="390">
        <f>+D31+D32</f>
        <v>2071422116</v>
      </c>
      <c r="E33" s="390">
        <f>+E31+E32</f>
        <v>1522390413</v>
      </c>
    </row>
    <row r="34" spans="3:5" x14ac:dyDescent="0.3">
      <c r="C34" s="31"/>
      <c r="D34" s="308"/>
      <c r="E34" s="308"/>
    </row>
    <row r="35" spans="3:5" x14ac:dyDescent="0.3">
      <c r="C35" s="107" t="s">
        <v>353</v>
      </c>
    </row>
  </sheetData>
  <mergeCells count="4">
    <mergeCell ref="B2:E2"/>
    <mergeCell ref="B3:E3"/>
    <mergeCell ref="B4:E4"/>
    <mergeCell ref="B5:E5"/>
  </mergeCells>
  <pageMargins left="0.70866141732283472" right="0.70866141732283472" top="0.74803149606299213" bottom="0.74803149606299213" header="0.31496062992125984" footer="0.31496062992125984"/>
  <pageSetup paperSize="9" scale="70"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B1E6-AC8B-4230-B3D5-98D52947BC50}">
  <sheetPr>
    <tabColor theme="9" tint="-0.249977111117893"/>
    <pageSetUpPr fitToPage="1"/>
  </sheetPr>
  <dimension ref="A1:M17"/>
  <sheetViews>
    <sheetView showGridLines="0" zoomScaleNormal="100" workbookViewId="0">
      <selection activeCell="K14" sqref="K14"/>
    </sheetView>
  </sheetViews>
  <sheetFormatPr baseColWidth="10" defaultColWidth="11.44140625" defaultRowHeight="14.4" x14ac:dyDescent="0.3"/>
  <cols>
    <col min="1" max="1" width="3.5546875" style="1" customWidth="1"/>
    <col min="2" max="2" width="38" style="1" bestFit="1" customWidth="1"/>
    <col min="3" max="3" width="22.6640625" style="272" bestFit="1" customWidth="1"/>
    <col min="4" max="4" width="16.33203125" style="272" customWidth="1"/>
    <col min="5" max="5" width="22.88671875" style="272" bestFit="1" customWidth="1"/>
    <col min="6" max="6" width="20.88671875" style="272" bestFit="1" customWidth="1"/>
    <col min="7" max="7" width="16.5546875" style="272" customWidth="1"/>
    <col min="8" max="8" width="17.33203125" style="272" bestFit="1" customWidth="1"/>
    <col min="9" max="9" width="22.88671875" style="272" bestFit="1" customWidth="1"/>
    <col min="10" max="12" width="22.33203125" style="272" bestFit="1" customWidth="1"/>
    <col min="13" max="13" width="3.5546875" style="1" customWidth="1"/>
    <col min="14" max="16384" width="11.44140625" style="1"/>
  </cols>
  <sheetData>
    <row r="1" spans="1:13" x14ac:dyDescent="0.3">
      <c r="A1" s="2"/>
    </row>
    <row r="2" spans="1:13" x14ac:dyDescent="0.3">
      <c r="B2" s="464" t="s">
        <v>0</v>
      </c>
      <c r="C2" s="464"/>
      <c r="D2" s="464"/>
      <c r="E2" s="464"/>
      <c r="F2" s="464"/>
      <c r="G2" s="464"/>
      <c r="H2" s="464"/>
      <c r="I2" s="464"/>
      <c r="J2" s="464"/>
      <c r="K2" s="464"/>
      <c r="L2" s="464"/>
    </row>
    <row r="3" spans="1:13" x14ac:dyDescent="0.3">
      <c r="B3" s="465" t="s">
        <v>266</v>
      </c>
      <c r="C3" s="465"/>
      <c r="D3" s="465"/>
      <c r="E3" s="465"/>
      <c r="F3" s="465"/>
      <c r="G3" s="465"/>
      <c r="H3" s="465"/>
      <c r="I3" s="465"/>
      <c r="J3" s="465"/>
      <c r="K3" s="465"/>
      <c r="L3" s="465"/>
    </row>
    <row r="4" spans="1:13" x14ac:dyDescent="0.3">
      <c r="B4" s="466" t="str">
        <f>+EFE!B4</f>
        <v>Correspondiente al 31/03/2026, presentado en forma comparativa con el ejercicio cerrado al 31/03/2025.</v>
      </c>
      <c r="C4" s="466"/>
      <c r="D4" s="466"/>
      <c r="E4" s="466"/>
      <c r="F4" s="466"/>
      <c r="G4" s="466"/>
      <c r="H4" s="466"/>
      <c r="I4" s="466"/>
      <c r="J4" s="466"/>
      <c r="K4" s="466"/>
      <c r="L4" s="466"/>
    </row>
    <row r="5" spans="1:13" x14ac:dyDescent="0.3">
      <c r="B5" s="95"/>
      <c r="C5" s="304"/>
      <c r="D5" s="304"/>
      <c r="E5" s="304"/>
      <c r="F5" s="304"/>
      <c r="G5" s="304"/>
      <c r="H5" s="304"/>
      <c r="I5" s="270"/>
      <c r="J5" s="270"/>
    </row>
    <row r="6" spans="1:13" x14ac:dyDescent="0.3">
      <c r="B6" s="468" t="s">
        <v>117</v>
      </c>
      <c r="C6" s="470" t="s">
        <v>118</v>
      </c>
      <c r="D6" s="471"/>
      <c r="E6" s="472"/>
      <c r="F6" s="470" t="s">
        <v>119</v>
      </c>
      <c r="G6" s="471"/>
      <c r="H6" s="472"/>
      <c r="I6" s="470" t="s">
        <v>120</v>
      </c>
      <c r="J6" s="472"/>
      <c r="K6" s="473" t="s">
        <v>61</v>
      </c>
      <c r="L6" s="474"/>
    </row>
    <row r="7" spans="1:13" x14ac:dyDescent="0.3">
      <c r="B7" s="469"/>
      <c r="C7" s="271" t="s">
        <v>121</v>
      </c>
      <c r="D7" s="271" t="s">
        <v>122</v>
      </c>
      <c r="E7" s="271" t="s">
        <v>123</v>
      </c>
      <c r="F7" s="271" t="s">
        <v>124</v>
      </c>
      <c r="G7" s="271" t="s">
        <v>125</v>
      </c>
      <c r="H7" s="271" t="s">
        <v>126</v>
      </c>
      <c r="I7" s="271" t="s">
        <v>127</v>
      </c>
      <c r="J7" s="271" t="s">
        <v>128</v>
      </c>
      <c r="K7" s="310">
        <f>+B14</f>
        <v>46112</v>
      </c>
      <c r="L7" s="311">
        <f>+B15</f>
        <v>45747</v>
      </c>
    </row>
    <row r="8" spans="1:13" s="31" customFormat="1" x14ac:dyDescent="0.3">
      <c r="B8" s="97" t="s">
        <v>129</v>
      </c>
      <c r="C8" s="392">
        <v>25000000000</v>
      </c>
      <c r="D8" s="392">
        <v>0</v>
      </c>
      <c r="E8" s="392">
        <v>25000000000</v>
      </c>
      <c r="F8" s="392">
        <v>2087085753</v>
      </c>
      <c r="G8" s="392">
        <v>0</v>
      </c>
      <c r="H8" s="392">
        <v>50532033</v>
      </c>
      <c r="I8" s="392">
        <v>0</v>
      </c>
      <c r="J8" s="392">
        <v>4064772374</v>
      </c>
      <c r="K8" s="392">
        <v>31202390160.333336</v>
      </c>
      <c r="L8" s="393">
        <v>31005286767.333336</v>
      </c>
    </row>
    <row r="9" spans="1:13" x14ac:dyDescent="0.3">
      <c r="B9" s="98" t="s">
        <v>130</v>
      </c>
      <c r="C9" s="394">
        <v>0</v>
      </c>
      <c r="D9" s="394">
        <v>0</v>
      </c>
      <c r="E9" s="394">
        <v>0</v>
      </c>
      <c r="F9" s="394">
        <v>0</v>
      </c>
      <c r="G9" s="394">
        <v>0</v>
      </c>
      <c r="H9" s="394">
        <v>0</v>
      </c>
      <c r="I9" s="394">
        <v>4064772374</v>
      </c>
      <c r="J9" s="394">
        <f>-J8</f>
        <v>-4064772374</v>
      </c>
      <c r="K9" s="395">
        <f>+SUM(E9:J9)</f>
        <v>0</v>
      </c>
      <c r="L9" s="395">
        <v>0</v>
      </c>
    </row>
    <row r="10" spans="1:13" x14ac:dyDescent="0.3">
      <c r="B10" s="98" t="s">
        <v>131</v>
      </c>
      <c r="C10" s="396">
        <v>0</v>
      </c>
      <c r="D10" s="394">
        <v>0</v>
      </c>
      <c r="E10" s="394">
        <v>0</v>
      </c>
      <c r="F10" s="394">
        <v>0</v>
      </c>
      <c r="G10" s="394">
        <v>0</v>
      </c>
      <c r="H10" s="394">
        <v>0</v>
      </c>
      <c r="I10" s="394">
        <v>0</v>
      </c>
      <c r="J10" s="394">
        <v>0</v>
      </c>
      <c r="K10" s="395">
        <f t="shared" ref="K10:K13" si="0">+SUM(E10:J10)</f>
        <v>0</v>
      </c>
      <c r="L10" s="394">
        <v>0</v>
      </c>
    </row>
    <row r="11" spans="1:13" x14ac:dyDescent="0.3">
      <c r="B11" s="98" t="s">
        <v>132</v>
      </c>
      <c r="C11" s="394">
        <v>0</v>
      </c>
      <c r="D11" s="394">
        <v>0</v>
      </c>
      <c r="E11" s="394">
        <v>0</v>
      </c>
      <c r="F11" s="394">
        <v>0</v>
      </c>
      <c r="G11" s="394">
        <v>0</v>
      </c>
      <c r="H11" s="394">
        <v>0</v>
      </c>
      <c r="I11" s="394">
        <v>0</v>
      </c>
      <c r="J11" s="394">
        <v>0</v>
      </c>
      <c r="K11" s="395">
        <f t="shared" si="0"/>
        <v>0</v>
      </c>
      <c r="L11" s="394">
        <v>0</v>
      </c>
    </row>
    <row r="12" spans="1:13" x14ac:dyDescent="0.3">
      <c r="B12" s="98" t="s">
        <v>133</v>
      </c>
      <c r="C12" s="397">
        <v>0</v>
      </c>
      <c r="D12" s="397">
        <v>0</v>
      </c>
      <c r="E12" s="397">
        <v>0</v>
      </c>
      <c r="F12" s="397">
        <v>0</v>
      </c>
      <c r="G12" s="397">
        <v>0</v>
      </c>
      <c r="H12" s="397">
        <v>0</v>
      </c>
      <c r="I12" s="397">
        <v>0</v>
      </c>
      <c r="J12" s="397">
        <v>0</v>
      </c>
      <c r="K12" s="395">
        <f t="shared" si="0"/>
        <v>0</v>
      </c>
      <c r="L12" s="397">
        <v>0</v>
      </c>
      <c r="M12" s="147"/>
    </row>
    <row r="13" spans="1:13" x14ac:dyDescent="0.3">
      <c r="B13" s="98" t="s">
        <v>134</v>
      </c>
      <c r="C13" s="397">
        <v>0</v>
      </c>
      <c r="D13" s="397">
        <v>0</v>
      </c>
      <c r="E13" s="397">
        <v>0</v>
      </c>
      <c r="F13" s="397">
        <v>0</v>
      </c>
      <c r="G13" s="397">
        <v>0</v>
      </c>
      <c r="H13" s="397">
        <v>0</v>
      </c>
      <c r="I13" s="397">
        <v>0</v>
      </c>
      <c r="J13" s="397">
        <f>+BG!H18</f>
        <v>1723687727</v>
      </c>
      <c r="K13" s="397">
        <f t="shared" si="0"/>
        <v>1723687727</v>
      </c>
      <c r="L13" s="397">
        <v>2416679699</v>
      </c>
      <c r="M13" s="147"/>
    </row>
    <row r="14" spans="1:13" x14ac:dyDescent="0.3">
      <c r="A14" s="31"/>
      <c r="B14" s="99">
        <f>+EFE!D7</f>
        <v>46112</v>
      </c>
      <c r="C14" s="392">
        <f t="shared" ref="C14:H14" si="1">SUM(C8:C13)</f>
        <v>25000000000</v>
      </c>
      <c r="D14" s="392">
        <f t="shared" si="1"/>
        <v>0</v>
      </c>
      <c r="E14" s="392">
        <f t="shared" si="1"/>
        <v>25000000000</v>
      </c>
      <c r="F14" s="392">
        <f t="shared" si="1"/>
        <v>2087085753</v>
      </c>
      <c r="G14" s="392">
        <f t="shared" si="1"/>
        <v>0</v>
      </c>
      <c r="H14" s="392">
        <f t="shared" si="1"/>
        <v>50532033</v>
      </c>
      <c r="I14" s="392">
        <f>SUM(I8:I13)</f>
        <v>4064772374</v>
      </c>
      <c r="J14" s="392">
        <f>SUM(J8:J13)</f>
        <v>1723687727</v>
      </c>
      <c r="K14" s="392">
        <f>SUM(K8:K13)</f>
        <v>32926077887.333336</v>
      </c>
      <c r="L14" s="393"/>
    </row>
    <row r="15" spans="1:13" x14ac:dyDescent="0.3">
      <c r="B15" s="99">
        <f>+EFE!E7</f>
        <v>45747</v>
      </c>
      <c r="C15" s="392">
        <v>22000000000</v>
      </c>
      <c r="D15" s="392">
        <v>0</v>
      </c>
      <c r="E15" s="392">
        <v>22000000000</v>
      </c>
      <c r="F15" s="392">
        <v>1725629491</v>
      </c>
      <c r="G15" s="392">
        <v>0</v>
      </c>
      <c r="H15" s="392">
        <v>50532033</v>
      </c>
      <c r="I15" s="392">
        <v>7229125243</v>
      </c>
      <c r="J15" s="392">
        <v>2416679699</v>
      </c>
      <c r="K15" s="392">
        <v>0</v>
      </c>
      <c r="L15" s="392">
        <f>SUM(E15:J15)</f>
        <v>33421966466</v>
      </c>
    </row>
    <row r="16" spans="1:13" x14ac:dyDescent="0.3">
      <c r="B16" s="267"/>
      <c r="C16" s="312"/>
      <c r="D16" s="312"/>
      <c r="E16" s="312"/>
      <c r="F16" s="312"/>
      <c r="G16" s="312"/>
      <c r="H16" s="312"/>
      <c r="I16" s="312"/>
      <c r="J16" s="312"/>
      <c r="K16" s="365"/>
      <c r="L16" s="313"/>
    </row>
    <row r="17" spans="2:2" x14ac:dyDescent="0.3">
      <c r="B17" s="268" t="s">
        <v>353</v>
      </c>
    </row>
  </sheetData>
  <mergeCells count="8">
    <mergeCell ref="B2:L2"/>
    <mergeCell ref="B3:L3"/>
    <mergeCell ref="B4:L4"/>
    <mergeCell ref="B6:B7"/>
    <mergeCell ref="C6:E6"/>
    <mergeCell ref="F6:H6"/>
    <mergeCell ref="I6:J6"/>
    <mergeCell ref="K6:L6"/>
  </mergeCells>
  <pageMargins left="0.70866141732283472" right="0.70866141732283472" top="0.74803149606299213" bottom="0.74803149606299213" header="0.31496062992125984" footer="0.31496062992125984"/>
  <pageSetup paperSize="9" scale="54" fitToHeight="5" orientation="landscape" r:id="rId1"/>
  <ignoredErrors>
    <ignoredError sqref="K10:K13 L1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0EBC-8B9C-4C01-8AF7-CC15F608D9D4}">
  <sheetPr>
    <tabColor theme="9" tint="-0.249977111117893"/>
    <pageSetUpPr fitToPage="1"/>
  </sheetPr>
  <dimension ref="A1:M435"/>
  <sheetViews>
    <sheetView showGridLines="0" tabSelected="1" topLeftCell="A111" zoomScaleNormal="100" workbookViewId="0">
      <selection activeCell="B127" sqref="B127:F128"/>
    </sheetView>
  </sheetViews>
  <sheetFormatPr baseColWidth="10" defaultColWidth="11.44140625" defaultRowHeight="14.4" x14ac:dyDescent="0.3"/>
  <cols>
    <col min="1" max="1" width="3.5546875" style="1" customWidth="1"/>
    <col min="2" max="2" width="45.5546875" style="1" customWidth="1"/>
    <col min="3" max="3" width="32.6640625" style="1" customWidth="1"/>
    <col min="4" max="4" width="26.33203125" style="1" bestFit="1" customWidth="1"/>
    <col min="5" max="5" width="23.5546875" style="1" customWidth="1"/>
    <col min="6" max="6" width="22.6640625" style="1" customWidth="1"/>
    <col min="7" max="7" width="19.33203125" style="1" bestFit="1" customWidth="1"/>
    <col min="8" max="8" width="18.44140625" style="105" customWidth="1"/>
    <col min="9" max="9" width="24.44140625" style="105" bestFit="1" customWidth="1"/>
    <col min="10" max="10" width="23" style="105" bestFit="1" customWidth="1"/>
    <col min="11" max="11" width="16.6640625" style="105" customWidth="1"/>
    <col min="12" max="13" width="16.6640625" style="1" customWidth="1"/>
    <col min="14" max="16384" width="11.44140625" style="1"/>
  </cols>
  <sheetData>
    <row r="1" spans="1:6" x14ac:dyDescent="0.3">
      <c r="A1" s="203"/>
    </row>
    <row r="2" spans="1:6" x14ac:dyDescent="0.3">
      <c r="B2" s="149" t="s">
        <v>0</v>
      </c>
      <c r="C2" s="149"/>
      <c r="D2" s="149"/>
      <c r="E2" s="149"/>
      <c r="F2" s="149"/>
    </row>
    <row r="3" spans="1:6" x14ac:dyDescent="0.3">
      <c r="B3" s="149" t="s">
        <v>1</v>
      </c>
      <c r="C3" s="149"/>
      <c r="D3" s="149"/>
      <c r="E3" s="149"/>
      <c r="F3" s="149"/>
    </row>
    <row r="4" spans="1:6" x14ac:dyDescent="0.3">
      <c r="B4" s="150" t="s">
        <v>392</v>
      </c>
      <c r="C4" s="150"/>
      <c r="D4" s="150"/>
      <c r="E4" s="150"/>
      <c r="F4" s="150"/>
    </row>
    <row r="6" spans="1:6" x14ac:dyDescent="0.3">
      <c r="B6" s="31" t="s">
        <v>3</v>
      </c>
    </row>
    <row r="7" spans="1:6" x14ac:dyDescent="0.3">
      <c r="B7" s="1" t="s">
        <v>4</v>
      </c>
      <c r="C7" s="447" t="s">
        <v>5</v>
      </c>
      <c r="D7" s="447"/>
      <c r="E7" s="447"/>
      <c r="F7" s="447"/>
    </row>
    <row r="8" spans="1:6" x14ac:dyDescent="0.3">
      <c r="B8" s="1" t="s">
        <v>6</v>
      </c>
      <c r="C8" s="447" t="s">
        <v>7</v>
      </c>
      <c r="D8" s="447"/>
      <c r="E8" s="447"/>
      <c r="F8" s="447"/>
    </row>
    <row r="9" spans="1:6" x14ac:dyDescent="0.3">
      <c r="B9" s="1" t="s">
        <v>8</v>
      </c>
      <c r="C9" s="447" t="s">
        <v>9</v>
      </c>
      <c r="D9" s="447"/>
      <c r="E9" s="447"/>
      <c r="F9" s="447"/>
    </row>
    <row r="10" spans="1:6" x14ac:dyDescent="0.3">
      <c r="B10" s="1" t="s">
        <v>10</v>
      </c>
      <c r="C10" s="447" t="s">
        <v>11</v>
      </c>
      <c r="D10" s="447"/>
      <c r="E10" s="447"/>
      <c r="F10" s="447"/>
    </row>
    <row r="11" spans="1:6" x14ac:dyDescent="0.3">
      <c r="B11" s="364" t="s">
        <v>298</v>
      </c>
      <c r="C11" s="447" t="s">
        <v>12</v>
      </c>
      <c r="D11" s="447"/>
      <c r="E11" s="447"/>
      <c r="F11" s="447"/>
    </row>
    <row r="12" spans="1:6" x14ac:dyDescent="0.3">
      <c r="B12" s="1" t="s">
        <v>13</v>
      </c>
      <c r="C12" s="447" t="s">
        <v>14</v>
      </c>
      <c r="D12" s="447"/>
      <c r="E12" s="447"/>
      <c r="F12" s="447"/>
    </row>
    <row r="13" spans="1:6" x14ac:dyDescent="0.3">
      <c r="B13" s="1" t="s">
        <v>15</v>
      </c>
      <c r="C13" s="447" t="s">
        <v>9</v>
      </c>
      <c r="D13" s="447"/>
      <c r="E13" s="447"/>
      <c r="F13" s="447"/>
    </row>
    <row r="15" spans="1:6" x14ac:dyDescent="0.3">
      <c r="B15" s="449" t="s">
        <v>16</v>
      </c>
      <c r="C15" s="449"/>
      <c r="D15" s="449"/>
      <c r="E15" s="449"/>
      <c r="F15" s="449"/>
    </row>
    <row r="17" spans="2:6" x14ac:dyDescent="0.3">
      <c r="B17" s="450" t="s">
        <v>265</v>
      </c>
      <c r="C17" s="450"/>
      <c r="D17" s="450"/>
      <c r="E17" s="450"/>
      <c r="F17" s="450"/>
    </row>
    <row r="18" spans="2:6" x14ac:dyDescent="0.3">
      <c r="B18" s="450"/>
      <c r="C18" s="450"/>
      <c r="D18" s="450"/>
      <c r="E18" s="450"/>
      <c r="F18" s="450"/>
    </row>
    <row r="19" spans="2:6" x14ac:dyDescent="0.3">
      <c r="B19" s="450"/>
      <c r="C19" s="450"/>
      <c r="D19" s="450"/>
      <c r="E19" s="450"/>
      <c r="F19" s="450"/>
    </row>
    <row r="20" spans="2:6" x14ac:dyDescent="0.3">
      <c r="B20" s="450"/>
      <c r="C20" s="450"/>
      <c r="D20" s="450"/>
      <c r="E20" s="450"/>
      <c r="F20" s="450"/>
    </row>
    <row r="21" spans="2:6" x14ac:dyDescent="0.3">
      <c r="B21" s="450"/>
      <c r="C21" s="450"/>
      <c r="D21" s="450"/>
      <c r="E21" s="450"/>
      <c r="F21" s="450"/>
    </row>
    <row r="22" spans="2:6" x14ac:dyDescent="0.3">
      <c r="B22" s="450"/>
      <c r="C22" s="450"/>
      <c r="D22" s="450"/>
      <c r="E22" s="450"/>
      <c r="F22" s="450"/>
    </row>
    <row r="23" spans="2:6" x14ac:dyDescent="0.3">
      <c r="B23" s="450"/>
      <c r="C23" s="450"/>
      <c r="D23" s="450"/>
      <c r="E23" s="450"/>
      <c r="F23" s="450"/>
    </row>
    <row r="24" spans="2:6" x14ac:dyDescent="0.3">
      <c r="B24" s="450"/>
      <c r="C24" s="450"/>
      <c r="D24" s="450"/>
      <c r="E24" s="450"/>
      <c r="F24" s="450"/>
    </row>
    <row r="25" spans="2:6" x14ac:dyDescent="0.3">
      <c r="B25" s="450"/>
      <c r="C25" s="450"/>
      <c r="D25" s="450"/>
      <c r="E25" s="450"/>
      <c r="F25" s="450"/>
    </row>
    <row r="26" spans="2:6" x14ac:dyDescent="0.3">
      <c r="B26" s="450"/>
      <c r="C26" s="450"/>
      <c r="D26" s="450"/>
      <c r="E26" s="450"/>
      <c r="F26" s="450"/>
    </row>
    <row r="27" spans="2:6" x14ac:dyDescent="0.3">
      <c r="B27" s="450"/>
      <c r="C27" s="450"/>
      <c r="D27" s="450"/>
      <c r="E27" s="450"/>
      <c r="F27" s="450"/>
    </row>
    <row r="28" spans="2:6" x14ac:dyDescent="0.3">
      <c r="B28" s="450"/>
      <c r="C28" s="450"/>
      <c r="D28" s="450"/>
      <c r="E28" s="450"/>
      <c r="F28" s="450"/>
    </row>
    <row r="29" spans="2:6" x14ac:dyDescent="0.3">
      <c r="B29" s="450"/>
      <c r="C29" s="450"/>
      <c r="D29" s="450"/>
      <c r="E29" s="450"/>
      <c r="F29" s="450"/>
    </row>
    <row r="30" spans="2:6" x14ac:dyDescent="0.3">
      <c r="B30" s="450"/>
      <c r="C30" s="450"/>
      <c r="D30" s="450"/>
      <c r="E30" s="450"/>
      <c r="F30" s="450"/>
    </row>
    <row r="31" spans="2:6" x14ac:dyDescent="0.3">
      <c r="B31" s="450"/>
      <c r="C31" s="450"/>
      <c r="D31" s="450"/>
      <c r="E31" s="450"/>
      <c r="F31" s="450"/>
    </row>
    <row r="32" spans="2:6" x14ac:dyDescent="0.3">
      <c r="B32" s="450"/>
      <c r="C32" s="450"/>
      <c r="D32" s="450"/>
      <c r="E32" s="450"/>
      <c r="F32" s="450"/>
    </row>
    <row r="33" spans="2:6" x14ac:dyDescent="0.3">
      <c r="B33" s="450"/>
      <c r="C33" s="450"/>
      <c r="D33" s="450"/>
      <c r="E33" s="450"/>
      <c r="F33" s="450"/>
    </row>
    <row r="34" spans="2:6" x14ac:dyDescent="0.3">
      <c r="B34" s="450"/>
      <c r="C34" s="450"/>
      <c r="D34" s="450"/>
      <c r="E34" s="450"/>
      <c r="F34" s="450"/>
    </row>
    <row r="35" spans="2:6" x14ac:dyDescent="0.3">
      <c r="B35" s="450"/>
      <c r="C35" s="450"/>
      <c r="D35" s="450"/>
      <c r="E35" s="450"/>
      <c r="F35" s="450"/>
    </row>
    <row r="36" spans="2:6" x14ac:dyDescent="0.3">
      <c r="B36" s="205" t="s">
        <v>18</v>
      </c>
    </row>
    <row r="38" spans="2:6" x14ac:dyDescent="0.3">
      <c r="B38" s="202" t="s">
        <v>19</v>
      </c>
      <c r="C38" s="433" t="s">
        <v>20</v>
      </c>
      <c r="D38" s="433"/>
    </row>
    <row r="39" spans="2:6" x14ac:dyDescent="0.3">
      <c r="B39" s="206" t="s">
        <v>21</v>
      </c>
    </row>
    <row r="40" spans="2:6" x14ac:dyDescent="0.3">
      <c r="B40" s="1" t="s">
        <v>22</v>
      </c>
      <c r="C40" s="447" t="s">
        <v>23</v>
      </c>
      <c r="D40" s="447"/>
    </row>
    <row r="41" spans="2:6" x14ac:dyDescent="0.3">
      <c r="B41" s="1" t="s">
        <v>24</v>
      </c>
      <c r="C41" s="447" t="s">
        <v>25</v>
      </c>
      <c r="D41" s="447"/>
    </row>
    <row r="42" spans="2:6" x14ac:dyDescent="0.3">
      <c r="B42" s="1" t="s">
        <v>26</v>
      </c>
      <c r="C42" s="447" t="s">
        <v>27</v>
      </c>
      <c r="D42" s="447"/>
    </row>
    <row r="43" spans="2:6" x14ac:dyDescent="0.3">
      <c r="B43" s="1" t="s">
        <v>28</v>
      </c>
      <c r="C43" s="447" t="s">
        <v>29</v>
      </c>
      <c r="D43" s="447"/>
    </row>
    <row r="44" spans="2:6" x14ac:dyDescent="0.3">
      <c r="B44" s="206" t="s">
        <v>30</v>
      </c>
    </row>
    <row r="45" spans="2:6" x14ac:dyDescent="0.3">
      <c r="B45" s="1" t="s">
        <v>318</v>
      </c>
      <c r="C45" s="447" t="s">
        <v>31</v>
      </c>
      <c r="D45" s="447"/>
    </row>
    <row r="46" spans="2:6" x14ac:dyDescent="0.3">
      <c r="B46" s="1" t="s">
        <v>314</v>
      </c>
      <c r="C46" s="204" t="s">
        <v>313</v>
      </c>
      <c r="D46" s="204"/>
    </row>
    <row r="47" spans="2:6" x14ac:dyDescent="0.3">
      <c r="B47" s="1" t="s">
        <v>319</v>
      </c>
      <c r="C47" s="204" t="s">
        <v>328</v>
      </c>
      <c r="D47" s="204"/>
    </row>
    <row r="48" spans="2:6" x14ac:dyDescent="0.3">
      <c r="B48" s="1" t="s">
        <v>362</v>
      </c>
      <c r="C48" s="204" t="s">
        <v>363</v>
      </c>
      <c r="D48" s="204"/>
    </row>
    <row r="49" spans="2:6" x14ac:dyDescent="0.3">
      <c r="B49" s="1" t="s">
        <v>367</v>
      </c>
      <c r="C49" s="204" t="s">
        <v>368</v>
      </c>
      <c r="D49" s="204"/>
    </row>
    <row r="50" spans="2:6" x14ac:dyDescent="0.3">
      <c r="B50" s="1" t="s">
        <v>281</v>
      </c>
      <c r="C50" s="204" t="s">
        <v>364</v>
      </c>
      <c r="D50" s="204"/>
    </row>
    <row r="51" spans="2:6" x14ac:dyDescent="0.3">
      <c r="B51" s="1" t="s">
        <v>32</v>
      </c>
      <c r="C51" s="447" t="s">
        <v>33</v>
      </c>
      <c r="D51" s="447"/>
    </row>
    <row r="52" spans="2:6" x14ac:dyDescent="0.3">
      <c r="C52" s="204"/>
      <c r="D52" s="204"/>
    </row>
    <row r="53" spans="2:6" x14ac:dyDescent="0.3">
      <c r="B53" s="31" t="s">
        <v>297</v>
      </c>
    </row>
    <row r="55" spans="2:6" x14ac:dyDescent="0.3">
      <c r="B55" s="201" t="s">
        <v>34</v>
      </c>
      <c r="C55" s="433" t="s">
        <v>35</v>
      </c>
      <c r="D55" s="433"/>
      <c r="E55" s="433"/>
      <c r="F55" s="433"/>
    </row>
    <row r="56" spans="2:6" x14ac:dyDescent="0.3">
      <c r="B56" s="448" t="s">
        <v>36</v>
      </c>
      <c r="C56" s="447" t="s">
        <v>282</v>
      </c>
      <c r="D56" s="447"/>
      <c r="E56" s="447"/>
      <c r="F56" s="447"/>
    </row>
    <row r="57" spans="2:6" x14ac:dyDescent="0.3">
      <c r="B57" s="448"/>
      <c r="C57" s="447" t="s">
        <v>37</v>
      </c>
      <c r="D57" s="447"/>
      <c r="E57" s="447"/>
      <c r="F57" s="447"/>
    </row>
    <row r="58" spans="2:6" x14ac:dyDescent="0.3">
      <c r="B58" s="448"/>
      <c r="C58" s="447" t="s">
        <v>38</v>
      </c>
      <c r="D58" s="447"/>
      <c r="E58" s="447"/>
      <c r="F58" s="447"/>
    </row>
    <row r="59" spans="2:6" x14ac:dyDescent="0.3">
      <c r="B59" s="1" t="s">
        <v>39</v>
      </c>
      <c r="C59" s="447" t="s">
        <v>40</v>
      </c>
      <c r="D59" s="447"/>
      <c r="E59" s="447"/>
      <c r="F59" s="447"/>
    </row>
    <row r="60" spans="2:6" x14ac:dyDescent="0.3">
      <c r="B60" s="1" t="s">
        <v>284</v>
      </c>
      <c r="C60" s="447" t="s">
        <v>41</v>
      </c>
      <c r="D60" s="447"/>
      <c r="E60" s="447"/>
      <c r="F60" s="447"/>
    </row>
    <row r="61" spans="2:6" x14ac:dyDescent="0.3">
      <c r="B61" s="1" t="s">
        <v>285</v>
      </c>
      <c r="C61" s="447" t="s">
        <v>42</v>
      </c>
      <c r="D61" s="447"/>
      <c r="E61" s="447"/>
      <c r="F61" s="447"/>
    </row>
    <row r="63" spans="2:6" x14ac:dyDescent="0.3">
      <c r="B63" s="31" t="s">
        <v>320</v>
      </c>
    </row>
    <row r="65" spans="2:6" x14ac:dyDescent="0.3">
      <c r="B65" s="1" t="s">
        <v>4</v>
      </c>
      <c r="C65" s="1" t="s">
        <v>321</v>
      </c>
    </row>
    <row r="66" spans="2:6" x14ac:dyDescent="0.3">
      <c r="B66" s="1" t="s">
        <v>6</v>
      </c>
      <c r="C66" s="207" t="s">
        <v>322</v>
      </c>
    </row>
    <row r="67" spans="2:6" x14ac:dyDescent="0.3">
      <c r="B67" s="1" t="s">
        <v>8</v>
      </c>
      <c r="C67" s="207" t="s">
        <v>323</v>
      </c>
    </row>
    <row r="68" spans="2:6" x14ac:dyDescent="0.3">
      <c r="B68" s="1" t="s">
        <v>10</v>
      </c>
      <c r="C68" s="207" t="s">
        <v>324</v>
      </c>
    </row>
    <row r="71" spans="2:6" x14ac:dyDescent="0.3">
      <c r="B71" s="429" t="s">
        <v>0</v>
      </c>
      <c r="C71" s="429"/>
      <c r="D71" s="429"/>
      <c r="E71" s="429"/>
      <c r="F71" s="429"/>
    </row>
    <row r="72" spans="2:6" x14ac:dyDescent="0.3">
      <c r="B72" s="439" t="s">
        <v>135</v>
      </c>
      <c r="C72" s="439"/>
      <c r="D72" s="439"/>
      <c r="E72" s="439"/>
      <c r="F72" s="439"/>
    </row>
    <row r="73" spans="2:6" x14ac:dyDescent="0.3">
      <c r="B73" s="452" t="s">
        <v>136</v>
      </c>
      <c r="C73" s="452"/>
      <c r="D73" s="452"/>
      <c r="E73" s="452"/>
      <c r="F73" s="452"/>
    </row>
    <row r="74" spans="2:6" x14ac:dyDescent="0.3">
      <c r="B74" s="452" t="s">
        <v>137</v>
      </c>
      <c r="C74" s="452"/>
      <c r="D74" s="452"/>
      <c r="E74" s="452"/>
      <c r="F74" s="452"/>
    </row>
    <row r="76" spans="2:6" x14ac:dyDescent="0.3">
      <c r="B76" s="453" t="s">
        <v>17</v>
      </c>
      <c r="C76" s="453"/>
      <c r="D76" s="453"/>
      <c r="E76" s="453"/>
      <c r="F76" s="453"/>
    </row>
    <row r="77" spans="2:6" x14ac:dyDescent="0.3">
      <c r="B77" s="453"/>
      <c r="C77" s="453"/>
      <c r="D77" s="453"/>
      <c r="E77" s="453"/>
      <c r="F77" s="453"/>
    </row>
    <row r="78" spans="2:6" x14ac:dyDescent="0.3">
      <c r="B78" s="453"/>
      <c r="C78" s="453"/>
      <c r="D78" s="453"/>
      <c r="E78" s="453"/>
      <c r="F78" s="453"/>
    </row>
    <row r="79" spans="2:6" x14ac:dyDescent="0.3">
      <c r="B79" s="453"/>
      <c r="C79" s="453"/>
      <c r="D79" s="453"/>
      <c r="E79" s="453"/>
      <c r="F79" s="453"/>
    </row>
    <row r="80" spans="2:6" x14ac:dyDescent="0.3">
      <c r="B80" s="453"/>
      <c r="C80" s="453"/>
      <c r="D80" s="453"/>
      <c r="E80" s="453"/>
      <c r="F80" s="453"/>
    </row>
    <row r="81" spans="2:6" x14ac:dyDescent="0.3">
      <c r="B81" s="453"/>
      <c r="C81" s="453"/>
      <c r="D81" s="453"/>
      <c r="E81" s="453"/>
      <c r="F81" s="453"/>
    </row>
    <row r="82" spans="2:6" ht="28.5" customHeight="1" x14ac:dyDescent="0.3">
      <c r="B82" s="453"/>
      <c r="C82" s="453"/>
      <c r="D82" s="453"/>
      <c r="E82" s="453"/>
      <c r="F82" s="453"/>
    </row>
    <row r="83" spans="2:6" x14ac:dyDescent="0.3">
      <c r="B83" s="453"/>
      <c r="C83" s="453"/>
      <c r="D83" s="453"/>
      <c r="E83" s="453"/>
      <c r="F83" s="453"/>
    </row>
    <row r="84" spans="2:6" x14ac:dyDescent="0.3">
      <c r="B84" s="453"/>
      <c r="C84" s="453"/>
      <c r="D84" s="453"/>
      <c r="E84" s="453"/>
      <c r="F84" s="453"/>
    </row>
    <row r="85" spans="2:6" x14ac:dyDescent="0.3">
      <c r="B85" s="453"/>
      <c r="C85" s="453"/>
      <c r="D85" s="453"/>
      <c r="E85" s="453"/>
      <c r="F85" s="453"/>
    </row>
    <row r="86" spans="2:6" x14ac:dyDescent="0.3">
      <c r="B86" s="453"/>
      <c r="C86" s="453"/>
      <c r="D86" s="453"/>
      <c r="E86" s="453"/>
      <c r="F86" s="453"/>
    </row>
    <row r="87" spans="2:6" x14ac:dyDescent="0.3">
      <c r="B87" s="453"/>
      <c r="C87" s="453"/>
      <c r="D87" s="453"/>
      <c r="E87" s="453"/>
      <c r="F87" s="453"/>
    </row>
    <row r="88" spans="2:6" x14ac:dyDescent="0.3">
      <c r="B88" s="453"/>
      <c r="C88" s="453"/>
      <c r="D88" s="453"/>
      <c r="E88" s="453"/>
      <c r="F88" s="453"/>
    </row>
    <row r="89" spans="2:6" x14ac:dyDescent="0.3">
      <c r="B89" s="453"/>
      <c r="C89" s="453"/>
      <c r="D89" s="453"/>
      <c r="E89" s="453"/>
      <c r="F89" s="453"/>
    </row>
    <row r="90" spans="2:6" x14ac:dyDescent="0.3">
      <c r="B90" s="453"/>
      <c r="C90" s="453"/>
      <c r="D90" s="453"/>
      <c r="E90" s="453"/>
      <c r="F90" s="453"/>
    </row>
    <row r="91" spans="2:6" x14ac:dyDescent="0.3">
      <c r="B91" s="453"/>
      <c r="C91" s="453"/>
      <c r="D91" s="453"/>
      <c r="E91" s="453"/>
      <c r="F91" s="453"/>
    </row>
    <row r="92" spans="2:6" x14ac:dyDescent="0.3">
      <c r="B92" s="453"/>
      <c r="C92" s="453"/>
      <c r="D92" s="453"/>
      <c r="E92" s="453"/>
      <c r="F92" s="453"/>
    </row>
    <row r="93" spans="2:6" x14ac:dyDescent="0.3">
      <c r="B93" s="453"/>
      <c r="C93" s="453"/>
      <c r="D93" s="453"/>
      <c r="E93" s="453"/>
      <c r="F93" s="453"/>
    </row>
    <row r="94" spans="2:6" x14ac:dyDescent="0.3">
      <c r="B94" s="453"/>
      <c r="C94" s="453"/>
      <c r="D94" s="453"/>
      <c r="E94" s="453"/>
      <c r="F94" s="453"/>
    </row>
    <row r="96" spans="2:6" x14ac:dyDescent="0.3">
      <c r="B96" s="451" t="s">
        <v>138</v>
      </c>
      <c r="C96" s="451"/>
      <c r="D96" s="451"/>
      <c r="E96" s="451"/>
      <c r="F96" s="451"/>
    </row>
    <row r="98" spans="2:6" x14ac:dyDescent="0.3">
      <c r="B98" s="458" t="s">
        <v>283</v>
      </c>
      <c r="C98" s="458"/>
      <c r="D98" s="458"/>
      <c r="E98" s="458"/>
      <c r="F98" s="458"/>
    </row>
    <row r="99" spans="2:6" x14ac:dyDescent="0.3">
      <c r="B99" s="458"/>
      <c r="C99" s="458"/>
      <c r="D99" s="458"/>
      <c r="E99" s="458"/>
      <c r="F99" s="458"/>
    </row>
    <row r="100" spans="2:6" x14ac:dyDescent="0.3">
      <c r="B100" s="458"/>
      <c r="C100" s="458"/>
      <c r="D100" s="458"/>
      <c r="E100" s="458"/>
      <c r="F100" s="458"/>
    </row>
    <row r="101" spans="2:6" x14ac:dyDescent="0.3">
      <c r="B101" s="458"/>
      <c r="C101" s="458"/>
      <c r="D101" s="458"/>
      <c r="E101" s="458"/>
      <c r="F101" s="458"/>
    </row>
    <row r="102" spans="2:6" x14ac:dyDescent="0.3">
      <c r="B102" s="458"/>
      <c r="C102" s="458"/>
      <c r="D102" s="458"/>
      <c r="E102" s="458"/>
      <c r="F102" s="458"/>
    </row>
    <row r="103" spans="2:6" x14ac:dyDescent="0.3">
      <c r="B103" s="458"/>
      <c r="C103" s="458"/>
      <c r="D103" s="458"/>
      <c r="E103" s="458"/>
      <c r="F103" s="458"/>
    </row>
    <row r="104" spans="2:6" ht="16.5" customHeight="1" x14ac:dyDescent="0.3">
      <c r="B104" s="31" t="s">
        <v>271</v>
      </c>
      <c r="C104" s="31"/>
      <c r="D104" s="31"/>
      <c r="E104" s="31"/>
      <c r="F104" s="31"/>
    </row>
    <row r="105" spans="2:6" x14ac:dyDescent="0.3">
      <c r="B105" s="449" t="s">
        <v>272</v>
      </c>
      <c r="C105" s="449"/>
      <c r="D105" s="449"/>
      <c r="E105" s="449"/>
      <c r="F105" s="449"/>
    </row>
    <row r="106" spans="2:6" ht="201.75" customHeight="1" x14ac:dyDescent="0.3">
      <c r="B106" s="459" t="s">
        <v>387</v>
      </c>
      <c r="C106" s="460"/>
      <c r="D106" s="460"/>
      <c r="E106" s="460"/>
      <c r="F106" s="460"/>
    </row>
    <row r="107" spans="2:6" x14ac:dyDescent="0.3">
      <c r="B107" s="452" t="s">
        <v>273</v>
      </c>
      <c r="C107" s="452"/>
      <c r="D107" s="452"/>
      <c r="E107" s="452"/>
      <c r="F107" s="452"/>
    </row>
    <row r="108" spans="2:6" x14ac:dyDescent="0.3">
      <c r="B108" s="452"/>
      <c r="C108" s="452"/>
      <c r="D108" s="452"/>
      <c r="E108" s="452"/>
      <c r="F108" s="452"/>
    </row>
    <row r="109" spans="2:6" x14ac:dyDescent="0.3">
      <c r="B109" s="452" t="s">
        <v>325</v>
      </c>
      <c r="C109" s="452"/>
      <c r="D109" s="452"/>
      <c r="E109" s="452"/>
      <c r="F109" s="452"/>
    </row>
    <row r="110" spans="2:6" x14ac:dyDescent="0.3">
      <c r="B110" s="452"/>
      <c r="C110" s="452"/>
      <c r="D110" s="452"/>
      <c r="E110" s="452"/>
      <c r="F110" s="452"/>
    </row>
    <row r="111" spans="2:6" x14ac:dyDescent="0.3">
      <c r="B111" s="452"/>
      <c r="C111" s="452"/>
      <c r="D111" s="452"/>
      <c r="E111" s="452"/>
      <c r="F111" s="452"/>
    </row>
    <row r="112" spans="2:6" x14ac:dyDescent="0.3">
      <c r="B112" s="452"/>
      <c r="C112" s="452"/>
      <c r="D112" s="452"/>
      <c r="E112" s="452"/>
      <c r="F112" s="452"/>
    </row>
    <row r="113" spans="2:6" x14ac:dyDescent="0.3">
      <c r="B113" s="452"/>
      <c r="C113" s="452"/>
      <c r="D113" s="452"/>
      <c r="E113" s="452"/>
      <c r="F113" s="452"/>
    </row>
    <row r="114" spans="2:6" x14ac:dyDescent="0.3">
      <c r="B114" s="452"/>
      <c r="C114" s="452"/>
      <c r="D114" s="452"/>
      <c r="E114" s="452"/>
      <c r="F114" s="452"/>
    </row>
    <row r="115" spans="2:6" x14ac:dyDescent="0.3">
      <c r="B115" s="452"/>
      <c r="C115" s="452"/>
      <c r="D115" s="452"/>
      <c r="E115" s="452"/>
      <c r="F115" s="452"/>
    </row>
    <row r="116" spans="2:6" x14ac:dyDescent="0.3">
      <c r="B116" s="452"/>
      <c r="C116" s="452"/>
      <c r="D116" s="452"/>
      <c r="E116" s="452"/>
      <c r="F116" s="452"/>
    </row>
    <row r="117" spans="2:6" x14ac:dyDescent="0.3">
      <c r="B117" s="452"/>
      <c r="C117" s="452"/>
      <c r="D117" s="452"/>
      <c r="E117" s="452"/>
      <c r="F117" s="452"/>
    </row>
    <row r="118" spans="2:6" x14ac:dyDescent="0.3">
      <c r="B118" s="452"/>
      <c r="C118" s="452"/>
      <c r="D118" s="452"/>
      <c r="E118" s="452"/>
      <c r="F118" s="452"/>
    </row>
    <row r="119" spans="2:6" x14ac:dyDescent="0.3">
      <c r="B119" s="452"/>
      <c r="C119" s="452"/>
      <c r="D119" s="452"/>
      <c r="E119" s="452"/>
      <c r="F119" s="452"/>
    </row>
    <row r="120" spans="2:6" x14ac:dyDescent="0.3">
      <c r="B120" s="449" t="s">
        <v>274</v>
      </c>
      <c r="C120" s="449"/>
      <c r="D120" s="449"/>
      <c r="E120" s="449"/>
      <c r="F120" s="449"/>
    </row>
    <row r="121" spans="2:6" x14ac:dyDescent="0.3">
      <c r="B121" s="451" t="s">
        <v>275</v>
      </c>
      <c r="C121" s="451"/>
      <c r="D121" s="451"/>
      <c r="E121" s="451"/>
      <c r="F121" s="451"/>
    </row>
    <row r="122" spans="2:6" x14ac:dyDescent="0.3">
      <c r="B122" s="451"/>
      <c r="C122" s="451"/>
      <c r="D122" s="451"/>
      <c r="E122" s="451"/>
      <c r="F122" s="451"/>
    </row>
    <row r="123" spans="2:6" x14ac:dyDescent="0.3">
      <c r="B123" s="451"/>
      <c r="C123" s="451"/>
      <c r="D123" s="451"/>
      <c r="E123" s="451"/>
      <c r="F123" s="451"/>
    </row>
    <row r="124" spans="2:6" x14ac:dyDescent="0.3">
      <c r="B124" s="44"/>
      <c r="C124" s="44"/>
      <c r="D124" s="44"/>
      <c r="E124" s="44"/>
      <c r="F124" s="44"/>
    </row>
    <row r="125" spans="2:6" x14ac:dyDescent="0.3">
      <c r="B125" s="451" t="s">
        <v>139</v>
      </c>
      <c r="C125" s="451"/>
      <c r="D125" s="451"/>
      <c r="E125" s="451"/>
      <c r="F125" s="451"/>
    </row>
    <row r="127" spans="2:6" ht="31.2" customHeight="1" x14ac:dyDescent="0.3">
      <c r="B127" s="432" t="s">
        <v>386</v>
      </c>
      <c r="C127" s="432"/>
      <c r="D127" s="432"/>
      <c r="E127" s="432"/>
      <c r="F127" s="432"/>
    </row>
    <row r="128" spans="2:6" x14ac:dyDescent="0.3">
      <c r="B128" s="432"/>
      <c r="C128" s="432"/>
      <c r="D128" s="432"/>
      <c r="E128" s="432"/>
      <c r="F128" s="432"/>
    </row>
    <row r="130" spans="2:11" x14ac:dyDescent="0.3">
      <c r="B130" s="451" t="s">
        <v>140</v>
      </c>
      <c r="C130" s="451"/>
      <c r="D130" s="451"/>
      <c r="E130" s="451"/>
      <c r="F130" s="451"/>
    </row>
    <row r="132" spans="2:11" x14ac:dyDescent="0.3">
      <c r="B132" s="453" t="s">
        <v>244</v>
      </c>
      <c r="C132" s="453"/>
      <c r="D132" s="453"/>
      <c r="E132" s="453"/>
      <c r="F132" s="453"/>
    </row>
    <row r="133" spans="2:11" x14ac:dyDescent="0.3">
      <c r="B133" s="453"/>
      <c r="C133" s="453"/>
      <c r="D133" s="453"/>
      <c r="E133" s="453"/>
      <c r="F133" s="453"/>
    </row>
    <row r="134" spans="2:11" x14ac:dyDescent="0.3">
      <c r="B134" s="188"/>
      <c r="C134" s="188"/>
      <c r="D134" s="188"/>
      <c r="E134" s="188"/>
      <c r="F134" s="188"/>
    </row>
    <row r="135" spans="2:11" x14ac:dyDescent="0.3">
      <c r="B135" s="451" t="s">
        <v>141</v>
      </c>
      <c r="C135" s="451"/>
      <c r="D135" s="451"/>
      <c r="E135" s="451"/>
      <c r="F135" s="451"/>
    </row>
    <row r="137" spans="2:11" x14ac:dyDescent="0.3">
      <c r="B137" s="45" t="s">
        <v>72</v>
      </c>
      <c r="C137" s="46">
        <v>46112</v>
      </c>
      <c r="D137" s="46">
        <v>46022</v>
      </c>
      <c r="E137" s="46">
        <v>45747</v>
      </c>
      <c r="G137" s="309"/>
      <c r="H137" s="309"/>
      <c r="I137" s="309"/>
      <c r="J137" s="309"/>
      <c r="K137" s="1"/>
    </row>
    <row r="138" spans="2:11" x14ac:dyDescent="0.3">
      <c r="B138" s="316" t="s">
        <v>355</v>
      </c>
      <c r="C138" s="199">
        <v>6480.64</v>
      </c>
      <c r="D138" s="199">
        <v>6572.46</v>
      </c>
      <c r="E138" s="199">
        <v>7973.54</v>
      </c>
      <c r="G138" s="309"/>
      <c r="H138" s="309"/>
      <c r="I138" s="309"/>
      <c r="J138" s="309"/>
      <c r="K138" s="1"/>
    </row>
    <row r="139" spans="2:11" x14ac:dyDescent="0.3">
      <c r="B139" s="316" t="s">
        <v>401</v>
      </c>
      <c r="C139" s="199">
        <v>6509.67</v>
      </c>
      <c r="D139" s="199">
        <v>6585.55</v>
      </c>
      <c r="E139" s="199">
        <v>7983.79</v>
      </c>
      <c r="G139" s="309"/>
      <c r="H139" s="309"/>
      <c r="I139" s="309"/>
      <c r="J139" s="309"/>
      <c r="K139" s="1"/>
    </row>
    <row r="140" spans="2:11" x14ac:dyDescent="0.3">
      <c r="B140" s="317"/>
      <c r="C140" s="318"/>
      <c r="D140" s="318"/>
      <c r="E140" s="318"/>
      <c r="G140" s="320"/>
      <c r="H140" s="320"/>
      <c r="I140" s="320"/>
      <c r="J140" s="320"/>
      <c r="K140" s="1"/>
    </row>
    <row r="141" spans="2:11" x14ac:dyDescent="0.3">
      <c r="B141" s="317"/>
      <c r="C141" s="318"/>
      <c r="D141" s="318"/>
      <c r="E141" s="318"/>
      <c r="G141" s="320"/>
      <c r="H141" s="320"/>
      <c r="I141" s="320"/>
      <c r="J141" s="320"/>
      <c r="K141" s="1"/>
    </row>
    <row r="142" spans="2:11" x14ac:dyDescent="0.3">
      <c r="B142" s="45" t="s">
        <v>402</v>
      </c>
      <c r="C142" s="46">
        <f>+C137</f>
        <v>46112</v>
      </c>
      <c r="D142" s="46">
        <f>+D137</f>
        <v>46022</v>
      </c>
      <c r="E142" s="46">
        <f>+E137</f>
        <v>45747</v>
      </c>
      <c r="G142" s="320"/>
      <c r="H142" s="320"/>
      <c r="I142" s="320"/>
      <c r="J142" s="320"/>
      <c r="K142" s="1"/>
    </row>
    <row r="143" spans="2:11" x14ac:dyDescent="0.3">
      <c r="B143" s="316" t="s">
        <v>402</v>
      </c>
      <c r="C143" s="321">
        <v>6503.49</v>
      </c>
      <c r="D143" s="353">
        <v>6575.71</v>
      </c>
      <c r="E143" s="353">
        <v>7994.25</v>
      </c>
      <c r="G143" s="309"/>
      <c r="H143" s="309"/>
      <c r="I143" s="309"/>
      <c r="J143" s="309"/>
      <c r="K143" s="1"/>
    </row>
    <row r="144" spans="2:11" x14ac:dyDescent="0.3">
      <c r="B144" s="317"/>
      <c r="C144" s="322"/>
      <c r="D144" s="322"/>
      <c r="E144" s="322"/>
      <c r="H144" s="309"/>
      <c r="I144" s="309"/>
      <c r="J144" s="309"/>
      <c r="K144" s="309"/>
    </row>
    <row r="145" spans="1:11" x14ac:dyDescent="0.3">
      <c r="B145" s="317"/>
      <c r="C145" s="322"/>
      <c r="D145" s="322"/>
      <c r="E145" s="322"/>
      <c r="H145" s="309"/>
      <c r="I145" s="309"/>
      <c r="J145" s="309"/>
      <c r="K145" s="309"/>
    </row>
    <row r="146" spans="1:11" x14ac:dyDescent="0.3">
      <c r="B146" s="458" t="s">
        <v>358</v>
      </c>
      <c r="C146" s="458"/>
      <c r="D146" s="458"/>
      <c r="E146" s="458"/>
      <c r="F146" s="458"/>
      <c r="G146" s="458"/>
      <c r="H146" s="458"/>
      <c r="I146" s="458"/>
      <c r="J146" s="309"/>
      <c r="K146" s="309"/>
    </row>
    <row r="147" spans="1:11" x14ac:dyDescent="0.3">
      <c r="B147" s="458"/>
      <c r="C147" s="458"/>
      <c r="D147" s="458"/>
      <c r="E147" s="458"/>
      <c r="F147" s="458"/>
      <c r="G147" s="458"/>
      <c r="H147" s="458"/>
      <c r="I147" s="458"/>
      <c r="J147" s="309"/>
      <c r="K147" s="309"/>
    </row>
    <row r="148" spans="1:11" x14ac:dyDescent="0.3">
      <c r="B148" s="458"/>
      <c r="C148" s="458"/>
      <c r="D148" s="458"/>
      <c r="E148" s="458"/>
      <c r="F148" s="458"/>
      <c r="G148" s="458"/>
      <c r="H148" s="458"/>
      <c r="I148" s="458"/>
      <c r="J148" s="309"/>
      <c r="K148" s="309"/>
    </row>
    <row r="149" spans="1:11" x14ac:dyDescent="0.3">
      <c r="B149" s="269"/>
      <c r="C149" s="269"/>
      <c r="D149" s="269"/>
      <c r="E149" s="269"/>
      <c r="F149" s="269"/>
      <c r="G149" s="269"/>
      <c r="H149" s="269"/>
      <c r="I149" s="269"/>
      <c r="J149" s="309"/>
      <c r="K149" s="309"/>
    </row>
    <row r="150" spans="1:11" x14ac:dyDescent="0.3">
      <c r="B150" s="451" t="s">
        <v>142</v>
      </c>
      <c r="C150" s="451"/>
      <c r="D150" s="451"/>
      <c r="E150" s="451"/>
      <c r="F150" s="451"/>
    </row>
    <row r="151" spans="1:11" x14ac:dyDescent="0.3">
      <c r="A151" s="2"/>
    </row>
    <row r="152" spans="1:11" ht="16.5" customHeight="1" x14ac:dyDescent="0.3">
      <c r="B152" s="454" t="s">
        <v>143</v>
      </c>
      <c r="C152" s="456" t="s">
        <v>144</v>
      </c>
      <c r="D152" s="457"/>
      <c r="E152" s="454" t="s">
        <v>145</v>
      </c>
      <c r="F152" s="454" t="s">
        <v>377</v>
      </c>
      <c r="G152" s="456" t="s">
        <v>144</v>
      </c>
      <c r="H152" s="457"/>
      <c r="I152" s="461" t="s">
        <v>393</v>
      </c>
      <c r="J152" s="461" t="s">
        <v>377</v>
      </c>
      <c r="K152" s="309"/>
    </row>
    <row r="153" spans="1:11" ht="18.75" customHeight="1" x14ac:dyDescent="0.3">
      <c r="B153" s="455"/>
      <c r="C153" s="323" t="s">
        <v>146</v>
      </c>
      <c r="D153" s="47" t="s">
        <v>147</v>
      </c>
      <c r="E153" s="463"/>
      <c r="F153" s="455"/>
      <c r="G153" s="47" t="s">
        <v>146</v>
      </c>
      <c r="H153" s="324" t="s">
        <v>147</v>
      </c>
      <c r="I153" s="462"/>
      <c r="J153" s="462"/>
      <c r="K153" s="309"/>
    </row>
    <row r="154" spans="1:11" x14ac:dyDescent="0.3">
      <c r="B154" s="325" t="s">
        <v>148</v>
      </c>
      <c r="C154" s="326"/>
      <c r="D154" s="327"/>
      <c r="E154" s="327"/>
      <c r="F154" s="328"/>
      <c r="G154" s="229"/>
      <c r="H154" s="329"/>
      <c r="I154" s="329"/>
      <c r="J154" s="329"/>
      <c r="K154" s="309"/>
    </row>
    <row r="155" spans="1:11" x14ac:dyDescent="0.3">
      <c r="B155" s="330" t="s">
        <v>50</v>
      </c>
      <c r="C155" s="331" t="s">
        <v>149</v>
      </c>
      <c r="D155" s="332">
        <v>115487.99629122209</v>
      </c>
      <c r="E155" s="332">
        <f>+$C$143</f>
        <v>6503.49</v>
      </c>
      <c r="F155" s="333">
        <f>+D155*E155</f>
        <v>751075029</v>
      </c>
      <c r="G155" s="334" t="s">
        <v>149</v>
      </c>
      <c r="H155" s="354">
        <v>137947.74002513313</v>
      </c>
      <c r="I155" s="354">
        <f>+D143</f>
        <v>6575.71</v>
      </c>
      <c r="J155" s="178">
        <v>1099931823</v>
      </c>
      <c r="K155" s="309"/>
    </row>
    <row r="156" spans="1:11" x14ac:dyDescent="0.3">
      <c r="B156" s="330" t="s">
        <v>57</v>
      </c>
      <c r="C156" s="331" t="s">
        <v>149</v>
      </c>
      <c r="D156" s="332">
        <v>408730.77609099116</v>
      </c>
      <c r="E156" s="332">
        <f>+$C$143</f>
        <v>6503.49</v>
      </c>
      <c r="F156" s="333">
        <f>+D156*E156</f>
        <v>2658176515</v>
      </c>
      <c r="G156" s="334" t="s">
        <v>149</v>
      </c>
      <c r="H156" s="354">
        <v>120356.94986166747</v>
      </c>
      <c r="I156" s="354">
        <f>+I155</f>
        <v>6575.71</v>
      </c>
      <c r="J156" s="178">
        <v>959670954</v>
      </c>
      <c r="K156" s="309"/>
    </row>
    <row r="157" spans="1:11" x14ac:dyDescent="0.3">
      <c r="B157" s="335" t="s">
        <v>103</v>
      </c>
      <c r="C157" s="336" t="s">
        <v>149</v>
      </c>
      <c r="D157" s="337">
        <v>1447760.8298006149</v>
      </c>
      <c r="E157" s="337">
        <f>+$C$143</f>
        <v>6503.49</v>
      </c>
      <c r="F157" s="338">
        <f>+D157*E157</f>
        <v>9415498079</v>
      </c>
      <c r="G157" s="339" t="s">
        <v>149</v>
      </c>
      <c r="H157" s="355">
        <v>1779122.1921505379</v>
      </c>
      <c r="I157" s="355">
        <f>+I156</f>
        <v>6575.71</v>
      </c>
      <c r="J157" s="340">
        <v>14185901964</v>
      </c>
      <c r="K157" s="309"/>
    </row>
    <row r="158" spans="1:11" x14ac:dyDescent="0.3">
      <c r="B158" s="341" t="s">
        <v>261</v>
      </c>
      <c r="C158" s="314"/>
      <c r="D158" s="342">
        <f>SUM(D154:D157)</f>
        <v>1971979.6021828281</v>
      </c>
      <c r="E158" s="342"/>
      <c r="F158" s="343"/>
      <c r="H158" s="352">
        <f>SUM(H155:H157)</f>
        <v>2037426.8820373383</v>
      </c>
      <c r="I158" s="309"/>
      <c r="J158" s="309"/>
      <c r="K158" s="309"/>
    </row>
    <row r="159" spans="1:11" ht="6.75" customHeight="1" x14ac:dyDescent="0.3">
      <c r="B159" s="315"/>
      <c r="C159" s="344"/>
      <c r="D159" s="319"/>
      <c r="E159" s="319"/>
      <c r="F159" s="345"/>
      <c r="H159" s="309"/>
      <c r="I159" s="309"/>
      <c r="J159" s="309"/>
      <c r="K159" s="309"/>
    </row>
    <row r="160" spans="1:11" x14ac:dyDescent="0.3">
      <c r="B160" s="346" t="s">
        <v>150</v>
      </c>
      <c r="C160" s="347"/>
      <c r="D160" s="362"/>
      <c r="E160" s="362"/>
      <c r="F160" s="347"/>
      <c r="G160" s="230"/>
      <c r="H160" s="329"/>
      <c r="I160" s="329"/>
      <c r="J160" s="348"/>
      <c r="K160" s="309"/>
    </row>
    <row r="161" spans="2:11" x14ac:dyDescent="0.3">
      <c r="B161" s="349" t="s">
        <v>151</v>
      </c>
      <c r="C161" s="331" t="s">
        <v>149</v>
      </c>
      <c r="D161" s="360">
        <v>99339.010439010439</v>
      </c>
      <c r="E161" s="360">
        <f>+E157</f>
        <v>6503.49</v>
      </c>
      <c r="F161" s="333">
        <f>+D161*E161</f>
        <v>646050261</v>
      </c>
      <c r="G161" s="369" t="s">
        <v>149</v>
      </c>
      <c r="H161" s="359">
        <v>5068.4843914982703</v>
      </c>
      <c r="I161" s="332">
        <f>+I157</f>
        <v>6575.71</v>
      </c>
      <c r="J161" s="333">
        <v>-40465715</v>
      </c>
      <c r="K161" s="309"/>
    </row>
    <row r="162" spans="2:11" x14ac:dyDescent="0.3">
      <c r="B162" s="350" t="s">
        <v>365</v>
      </c>
      <c r="C162" s="336" t="s">
        <v>149</v>
      </c>
      <c r="D162" s="361">
        <v>614389.33987751196</v>
      </c>
      <c r="E162" s="370">
        <f>+E161</f>
        <v>6503.49</v>
      </c>
      <c r="F162" s="338">
        <f>+D162*E162</f>
        <v>3995674928</v>
      </c>
      <c r="G162" s="233"/>
      <c r="H162" s="340"/>
      <c r="I162" s="340"/>
      <c r="J162" s="351"/>
      <c r="K162" s="309"/>
    </row>
    <row r="163" spans="2:11" x14ac:dyDescent="0.3">
      <c r="B163" s="31" t="s">
        <v>262</v>
      </c>
      <c r="C163" s="31"/>
      <c r="D163" s="352">
        <f>SUM(D160:D162)</f>
        <v>713728.35031652241</v>
      </c>
      <c r="E163" s="31"/>
      <c r="F163" s="31"/>
      <c r="H163" s="352">
        <f>SUM(H161:H162)</f>
        <v>5068.4843914982703</v>
      </c>
      <c r="I163" s="309"/>
      <c r="J163" s="309"/>
      <c r="K163" s="309"/>
    </row>
    <row r="164" spans="2:11" x14ac:dyDescent="0.3">
      <c r="B164" s="48" t="s">
        <v>263</v>
      </c>
      <c r="C164" s="48"/>
      <c r="D164" s="49">
        <f>+D158-D163</f>
        <v>1258251.2518663057</v>
      </c>
      <c r="E164" s="48"/>
      <c r="F164" s="48"/>
      <c r="H164" s="49">
        <f>+H158-H163</f>
        <v>2032358.39764584</v>
      </c>
      <c r="I164" s="309"/>
      <c r="J164" s="309"/>
      <c r="K164" s="309"/>
    </row>
    <row r="165" spans="2:11" x14ac:dyDescent="0.3">
      <c r="B165" s="48"/>
      <c r="C165" s="48"/>
      <c r="D165" s="49"/>
      <c r="E165" s="48"/>
      <c r="F165" s="48"/>
    </row>
    <row r="166" spans="2:11" x14ac:dyDescent="0.3">
      <c r="B166" s="451" t="s">
        <v>242</v>
      </c>
      <c r="C166" s="451"/>
      <c r="D166" s="451"/>
      <c r="E166" s="451"/>
      <c r="F166" s="451"/>
    </row>
    <row r="168" spans="2:11" ht="43.2" x14ac:dyDescent="0.3">
      <c r="B168" s="47" t="s">
        <v>152</v>
      </c>
      <c r="C168" s="47" t="s">
        <v>394</v>
      </c>
      <c r="D168" s="47" t="s">
        <v>395</v>
      </c>
      <c r="E168" s="47" t="s">
        <v>397</v>
      </c>
      <c r="F168" s="47" t="s">
        <v>396</v>
      </c>
    </row>
    <row r="169" spans="2:11" ht="28.8" x14ac:dyDescent="0.3">
      <c r="B169" s="50" t="s">
        <v>153</v>
      </c>
      <c r="C169" s="51">
        <f>+C143</f>
        <v>6503.49</v>
      </c>
      <c r="D169" s="52">
        <v>359023966</v>
      </c>
      <c r="E169" s="51">
        <f>+E143</f>
        <v>7994.25</v>
      </c>
      <c r="F169" s="52">
        <v>291134033</v>
      </c>
    </row>
    <row r="170" spans="2:11" ht="28.8" x14ac:dyDescent="0.3">
      <c r="B170" s="50" t="s">
        <v>154</v>
      </c>
      <c r="C170" s="51">
        <f>+C169</f>
        <v>6503.49</v>
      </c>
      <c r="D170" s="52">
        <v>192896632</v>
      </c>
      <c r="E170" s="51">
        <f>+E169</f>
        <v>7994.25</v>
      </c>
      <c r="F170" s="52">
        <v>86358816</v>
      </c>
    </row>
    <row r="171" spans="2:11" ht="28.8" x14ac:dyDescent="0.3">
      <c r="B171" s="50" t="s">
        <v>155</v>
      </c>
      <c r="C171" s="51">
        <f>+C170</f>
        <v>6503.49</v>
      </c>
      <c r="D171" s="52">
        <v>602453455</v>
      </c>
      <c r="E171" s="51">
        <f>+E170</f>
        <v>7994.25</v>
      </c>
      <c r="F171" s="52">
        <v>-8532020</v>
      </c>
    </row>
    <row r="172" spans="2:11" ht="28.8" x14ac:dyDescent="0.3">
      <c r="B172" s="50" t="s">
        <v>156</v>
      </c>
      <c r="C172" s="51">
        <f>+C171</f>
        <v>6503.49</v>
      </c>
      <c r="D172" s="52">
        <v>125850499</v>
      </c>
      <c r="E172" s="51">
        <f>+E171</f>
        <v>7994.25</v>
      </c>
      <c r="F172" s="52">
        <v>528848</v>
      </c>
    </row>
    <row r="174" spans="2:11" x14ac:dyDescent="0.3">
      <c r="B174" s="48" t="s">
        <v>264</v>
      </c>
      <c r="C174" s="48"/>
      <c r="D174" s="398">
        <f>SUM(D169:D170)-SUM(D171:D173)</f>
        <v>-176383356</v>
      </c>
      <c r="E174" s="48"/>
      <c r="F174" s="53">
        <f>SUM(F169:F170)-SUM(F171:F173)</f>
        <v>385496021</v>
      </c>
    </row>
    <row r="176" spans="2:11" x14ac:dyDescent="0.3">
      <c r="B176" s="451" t="s">
        <v>157</v>
      </c>
      <c r="C176" s="451"/>
      <c r="D176" s="451"/>
      <c r="E176" s="451"/>
      <c r="F176" s="451"/>
    </row>
    <row r="178" spans="2:6" x14ac:dyDescent="0.3">
      <c r="B178" s="452" t="s">
        <v>276</v>
      </c>
      <c r="C178" s="452"/>
      <c r="D178" s="452"/>
      <c r="E178" s="452"/>
      <c r="F178" s="452"/>
    </row>
    <row r="180" spans="2:6" x14ac:dyDescent="0.3">
      <c r="B180" s="54" t="s">
        <v>158</v>
      </c>
      <c r="C180" s="221">
        <f>+BG!D7</f>
        <v>46112</v>
      </c>
      <c r="D180" s="221">
        <f>+BG!E7</f>
        <v>46022</v>
      </c>
    </row>
    <row r="181" spans="2:6" x14ac:dyDescent="0.3">
      <c r="B181" s="223" t="s">
        <v>159</v>
      </c>
      <c r="C181" s="55"/>
      <c r="D181" s="224"/>
    </row>
    <row r="182" spans="2:6" x14ac:dyDescent="0.3">
      <c r="B182" s="74" t="s">
        <v>247</v>
      </c>
      <c r="C182" s="57">
        <v>1273514586</v>
      </c>
      <c r="D182" s="225">
        <v>404858897</v>
      </c>
    </row>
    <row r="183" spans="2:6" x14ac:dyDescent="0.3">
      <c r="B183" s="74" t="s">
        <v>286</v>
      </c>
      <c r="C183" s="57">
        <v>41832501</v>
      </c>
      <c r="D183" s="225">
        <v>7204186</v>
      </c>
    </row>
    <row r="184" spans="2:6" x14ac:dyDescent="0.3">
      <c r="B184" s="74" t="s">
        <v>357</v>
      </c>
      <c r="C184" s="57">
        <v>5000000</v>
      </c>
      <c r="D184" s="225">
        <v>5000000</v>
      </c>
    </row>
    <row r="185" spans="2:6" x14ac:dyDescent="0.3">
      <c r="B185" s="74"/>
      <c r="C185" s="57"/>
      <c r="D185" s="225"/>
    </row>
    <row r="186" spans="2:6" x14ac:dyDescent="0.3">
      <c r="B186" s="226" t="s">
        <v>160</v>
      </c>
      <c r="C186" s="57"/>
      <c r="D186" s="225"/>
    </row>
    <row r="187" spans="2:6" x14ac:dyDescent="0.3">
      <c r="B187" s="74" t="s">
        <v>248</v>
      </c>
      <c r="C187" s="57">
        <v>712626396</v>
      </c>
      <c r="D187" s="225">
        <v>1449910519</v>
      </c>
    </row>
    <row r="188" spans="2:6" x14ac:dyDescent="0.3">
      <c r="B188" s="74" t="s">
        <v>357</v>
      </c>
      <c r="C188" s="57">
        <v>32517450</v>
      </c>
      <c r="D188" s="225">
        <v>32878550</v>
      </c>
    </row>
    <row r="189" spans="2:6" x14ac:dyDescent="0.3">
      <c r="B189" s="74" t="s">
        <v>257</v>
      </c>
      <c r="C189" s="57">
        <v>5931183</v>
      </c>
      <c r="D189" s="225">
        <v>15367434</v>
      </c>
    </row>
    <row r="190" spans="2:6" x14ac:dyDescent="0.3">
      <c r="B190" s="227"/>
      <c r="C190" s="58"/>
      <c r="D190" s="228"/>
    </row>
    <row r="191" spans="2:6" ht="15" thickBot="1" x14ac:dyDescent="0.35">
      <c r="B191" s="222" t="s">
        <v>161</v>
      </c>
      <c r="C191" s="59">
        <f>SUM(C181:C190)</f>
        <v>2071422116</v>
      </c>
      <c r="D191" s="59">
        <f>SUM(D181:D190)</f>
        <v>1915219586</v>
      </c>
    </row>
    <row r="192" spans="2:6" ht="15" thickTop="1" x14ac:dyDescent="0.3"/>
    <row r="193" spans="2:6" x14ac:dyDescent="0.3">
      <c r="B193" s="451" t="s">
        <v>277</v>
      </c>
      <c r="C193" s="451"/>
      <c r="D193" s="451"/>
      <c r="E193" s="451"/>
      <c r="F193" s="451"/>
    </row>
    <row r="195" spans="2:6" x14ac:dyDescent="0.3">
      <c r="B195" s="60" t="s">
        <v>162</v>
      </c>
      <c r="C195" s="61" t="s">
        <v>72</v>
      </c>
      <c r="D195" s="46">
        <f>+C180</f>
        <v>46112</v>
      </c>
      <c r="E195" s="46">
        <f>+D180</f>
        <v>46022</v>
      </c>
    </row>
    <row r="196" spans="2:6" x14ac:dyDescent="0.3">
      <c r="B196" s="64" t="s">
        <v>163</v>
      </c>
      <c r="C196" s="64"/>
      <c r="D196" s="63"/>
      <c r="E196" s="65"/>
      <c r="F196" s="105"/>
    </row>
    <row r="197" spans="2:6" x14ac:dyDescent="0.3">
      <c r="B197" s="56" t="s">
        <v>250</v>
      </c>
      <c r="C197" s="56" t="s">
        <v>164</v>
      </c>
      <c r="D197" s="66">
        <v>1489390392</v>
      </c>
      <c r="E197" s="67">
        <v>1194503532</v>
      </c>
    </row>
    <row r="198" spans="2:6" x14ac:dyDescent="0.3">
      <c r="B198" s="56" t="s">
        <v>253</v>
      </c>
      <c r="C198" s="56" t="s">
        <v>164</v>
      </c>
      <c r="D198" s="66">
        <v>1221377468</v>
      </c>
      <c r="E198" s="67">
        <v>784128692</v>
      </c>
    </row>
    <row r="199" spans="2:6" x14ac:dyDescent="0.3">
      <c r="B199" s="56" t="s">
        <v>251</v>
      </c>
      <c r="C199" s="56" t="s">
        <v>164</v>
      </c>
      <c r="D199" s="67">
        <v>1033750304</v>
      </c>
      <c r="E199" s="67">
        <v>718811497</v>
      </c>
    </row>
    <row r="200" spans="2:6" x14ac:dyDescent="0.3">
      <c r="B200" s="56" t="s">
        <v>378</v>
      </c>
      <c r="C200" s="56" t="s">
        <v>164</v>
      </c>
      <c r="D200" s="66">
        <v>1021739316</v>
      </c>
      <c r="E200" s="67">
        <v>672762113</v>
      </c>
    </row>
    <row r="201" spans="2:6" x14ac:dyDescent="0.3">
      <c r="B201" s="56" t="s">
        <v>254</v>
      </c>
      <c r="C201" s="56" t="s">
        <v>164</v>
      </c>
      <c r="D201" s="66">
        <v>239278836</v>
      </c>
      <c r="E201" s="67">
        <v>106045552</v>
      </c>
    </row>
    <row r="202" spans="2:6" x14ac:dyDescent="0.3">
      <c r="B202" s="56" t="s">
        <v>252</v>
      </c>
      <c r="C202" s="56" t="s">
        <v>164</v>
      </c>
      <c r="D202" s="66">
        <v>108254428</v>
      </c>
      <c r="E202" s="67">
        <v>99940652</v>
      </c>
    </row>
    <row r="203" spans="2:6" x14ac:dyDescent="0.3">
      <c r="B203" s="56" t="s">
        <v>249</v>
      </c>
      <c r="C203" s="56" t="s">
        <v>164</v>
      </c>
      <c r="D203" s="243">
        <v>73549039</v>
      </c>
      <c r="E203" s="67">
        <v>73740140</v>
      </c>
    </row>
    <row r="204" spans="2:6" x14ac:dyDescent="0.3">
      <c r="B204" s="56" t="s">
        <v>339</v>
      </c>
      <c r="C204" s="56" t="s">
        <v>164</v>
      </c>
      <c r="D204" s="66">
        <v>183585638</v>
      </c>
      <c r="E204" s="67">
        <v>43729145</v>
      </c>
    </row>
    <row r="205" spans="2:6" x14ac:dyDescent="0.3">
      <c r="B205" s="68" t="s">
        <v>165</v>
      </c>
      <c r="C205" s="68"/>
      <c r="D205" s="69"/>
      <c r="E205" s="70"/>
      <c r="F205" s="105"/>
    </row>
    <row r="206" spans="2:6" x14ac:dyDescent="0.3">
      <c r="B206" s="56" t="s">
        <v>354</v>
      </c>
      <c r="C206" s="56" t="s">
        <v>168</v>
      </c>
      <c r="D206" s="66">
        <v>407888667</v>
      </c>
      <c r="E206" s="67">
        <v>601939420</v>
      </c>
    </row>
    <row r="207" spans="2:6" x14ac:dyDescent="0.3">
      <c r="B207" s="56" t="s">
        <v>317</v>
      </c>
      <c r="C207" s="56" t="s">
        <v>255</v>
      </c>
      <c r="D207" s="66">
        <v>555275003</v>
      </c>
      <c r="E207" s="67">
        <v>555275003</v>
      </c>
    </row>
    <row r="208" spans="2:6" x14ac:dyDescent="0.3">
      <c r="B208" s="56" t="s">
        <v>167</v>
      </c>
      <c r="C208" s="56" t="s">
        <v>168</v>
      </c>
      <c r="D208" s="66">
        <v>787979130</v>
      </c>
      <c r="E208" s="67">
        <v>164380129</v>
      </c>
    </row>
    <row r="209" spans="2:7" x14ac:dyDescent="0.3">
      <c r="B209" s="56" t="s">
        <v>166</v>
      </c>
      <c r="C209" s="56" t="s">
        <v>287</v>
      </c>
      <c r="D209" s="66">
        <v>143145273</v>
      </c>
      <c r="E209" s="67">
        <v>129384300</v>
      </c>
    </row>
    <row r="210" spans="2:7" x14ac:dyDescent="0.3">
      <c r="B210" s="56" t="s">
        <v>258</v>
      </c>
      <c r="C210" s="56" t="s">
        <v>168</v>
      </c>
      <c r="D210" s="66">
        <v>47612864</v>
      </c>
      <c r="E210" s="67">
        <v>45931478</v>
      </c>
    </row>
    <row r="211" spans="2:7" x14ac:dyDescent="0.3">
      <c r="B211" s="68" t="s">
        <v>326</v>
      </c>
      <c r="C211" s="56"/>
      <c r="D211" s="66"/>
      <c r="E211" s="67"/>
    </row>
    <row r="212" spans="2:7" x14ac:dyDescent="0.3">
      <c r="B212" s="56" t="s">
        <v>403</v>
      </c>
      <c r="C212" s="56" t="s">
        <v>168</v>
      </c>
      <c r="D212" s="66">
        <v>2954990</v>
      </c>
      <c r="E212" s="67"/>
    </row>
    <row r="213" spans="2:7" ht="15" thickBot="1" x14ac:dyDescent="0.35">
      <c r="B213" s="72" t="s">
        <v>169</v>
      </c>
      <c r="C213" s="72"/>
      <c r="D213" s="73">
        <f>SUM(D196:D212)</f>
        <v>7315781348</v>
      </c>
      <c r="E213" s="73">
        <f>SUM(E196:E212)</f>
        <v>5190571653</v>
      </c>
      <c r="F213" s="105"/>
    </row>
    <row r="214" spans="2:7" ht="15" thickTop="1" x14ac:dyDescent="0.3"/>
    <row r="215" spans="2:7" x14ac:dyDescent="0.3">
      <c r="B215" s="452" t="s">
        <v>278</v>
      </c>
      <c r="C215" s="452"/>
      <c r="D215" s="452"/>
      <c r="E215" s="452"/>
      <c r="F215" s="452"/>
    </row>
    <row r="217" spans="2:7" x14ac:dyDescent="0.3">
      <c r="B217" s="62" t="s">
        <v>152</v>
      </c>
      <c r="C217" s="62" t="s">
        <v>158</v>
      </c>
      <c r="D217" s="221">
        <f>+D195</f>
        <v>46112</v>
      </c>
      <c r="E217" s="221">
        <f>+E195</f>
        <v>46022</v>
      </c>
    </row>
    <row r="218" spans="2:7" x14ac:dyDescent="0.3">
      <c r="B218" s="475" t="s">
        <v>168</v>
      </c>
      <c r="C218" s="476" t="s">
        <v>151</v>
      </c>
      <c r="D218" s="477">
        <v>1850565522</v>
      </c>
      <c r="E218" s="478">
        <v>110550429</v>
      </c>
    </row>
    <row r="219" spans="2:7" x14ac:dyDescent="0.3">
      <c r="B219" s="74" t="s">
        <v>440</v>
      </c>
      <c r="C219" s="56" t="s">
        <v>441</v>
      </c>
      <c r="D219" s="67">
        <v>815321388</v>
      </c>
      <c r="E219" s="239">
        <v>0</v>
      </c>
    </row>
    <row r="220" spans="2:7" x14ac:dyDescent="0.3">
      <c r="B220" s="74" t="s">
        <v>376</v>
      </c>
      <c r="C220" s="56" t="s">
        <v>327</v>
      </c>
      <c r="D220" s="67">
        <v>355010800</v>
      </c>
      <c r="E220" s="239">
        <v>1117570</v>
      </c>
    </row>
    <row r="221" spans="2:7" x14ac:dyDescent="0.3">
      <c r="B221" s="74" t="s">
        <v>370</v>
      </c>
      <c r="C221" s="56" t="s">
        <v>170</v>
      </c>
      <c r="D221" s="87">
        <v>107010695</v>
      </c>
      <c r="E221" s="371">
        <v>319220141</v>
      </c>
      <c r="G221" s="19"/>
    </row>
    <row r="222" spans="2:7" x14ac:dyDescent="0.3">
      <c r="B222" s="74" t="s">
        <v>369</v>
      </c>
      <c r="C222" s="56" t="s">
        <v>170</v>
      </c>
      <c r="D222" s="87">
        <v>44441844</v>
      </c>
      <c r="E222" s="371">
        <v>3126818</v>
      </c>
    </row>
    <row r="223" spans="2:7" x14ac:dyDescent="0.3">
      <c r="B223" s="74" t="s">
        <v>171</v>
      </c>
      <c r="C223" s="56" t="s">
        <v>172</v>
      </c>
      <c r="D223" s="87">
        <v>40408856</v>
      </c>
      <c r="E223" s="239">
        <v>41626453</v>
      </c>
    </row>
    <row r="224" spans="2:7" x14ac:dyDescent="0.3">
      <c r="B224" s="74" t="s">
        <v>404</v>
      </c>
      <c r="C224" s="56" t="s">
        <v>170</v>
      </c>
      <c r="D224" s="87">
        <v>38723612</v>
      </c>
      <c r="E224" s="479">
        <v>842863173</v>
      </c>
    </row>
    <row r="225" spans="2:6" x14ac:dyDescent="0.3">
      <c r="B225" s="227" t="s">
        <v>405</v>
      </c>
      <c r="C225" s="240" t="s">
        <v>170</v>
      </c>
      <c r="D225" s="373">
        <v>30863364</v>
      </c>
      <c r="E225" s="480">
        <v>0</v>
      </c>
    </row>
    <row r="226" spans="2:6" ht="15" thickBot="1" x14ac:dyDescent="0.35">
      <c r="B226" s="236" t="s">
        <v>161</v>
      </c>
      <c r="C226" s="237"/>
      <c r="D226" s="238">
        <f>SUM(D218:D225)</f>
        <v>3282346081</v>
      </c>
      <c r="E226" s="238">
        <f>SUM(E218:E225)</f>
        <v>1318504584</v>
      </c>
    </row>
    <row r="227" spans="2:6" ht="15" thickTop="1" x14ac:dyDescent="0.3"/>
    <row r="228" spans="2:6" x14ac:dyDescent="0.3">
      <c r="B228" s="31" t="s">
        <v>388</v>
      </c>
    </row>
    <row r="230" spans="2:6" x14ac:dyDescent="0.3">
      <c r="B230" s="72" t="s">
        <v>158</v>
      </c>
      <c r="C230" s="72" t="s">
        <v>152</v>
      </c>
      <c r="D230" s="46">
        <f>+D217</f>
        <v>46112</v>
      </c>
      <c r="E230" s="46">
        <f>+E217</f>
        <v>46022</v>
      </c>
    </row>
    <row r="231" spans="2:6" x14ac:dyDescent="0.3">
      <c r="B231" s="232" t="s">
        <v>315</v>
      </c>
      <c r="C231" s="165" t="s">
        <v>340</v>
      </c>
      <c r="D231" s="242">
        <v>23409519854</v>
      </c>
      <c r="E231" s="166">
        <v>21322991640</v>
      </c>
    </row>
    <row r="232" spans="2:6" ht="15" thickBot="1" x14ac:dyDescent="0.35">
      <c r="B232" s="241" t="s">
        <v>161</v>
      </c>
      <c r="C232" s="165"/>
      <c r="D232" s="238">
        <f>+D231</f>
        <v>23409519854</v>
      </c>
      <c r="E232" s="238">
        <f>+E231</f>
        <v>21322991640</v>
      </c>
    </row>
    <row r="233" spans="2:6" ht="15" thickTop="1" x14ac:dyDescent="0.3">
      <c r="B233" s="31"/>
      <c r="D233" s="31"/>
    </row>
    <row r="234" spans="2:6" x14ac:dyDescent="0.3">
      <c r="B234" s="451" t="s">
        <v>279</v>
      </c>
      <c r="C234" s="451"/>
      <c r="D234" s="451"/>
      <c r="E234" s="451"/>
      <c r="F234" s="451"/>
    </row>
    <row r="236" spans="2:6" x14ac:dyDescent="0.3">
      <c r="B236" s="60" t="s">
        <v>152</v>
      </c>
      <c r="C236" s="46">
        <f>+ER!D7</f>
        <v>46112</v>
      </c>
      <c r="D236" s="46">
        <f>+ER!E7</f>
        <v>45747</v>
      </c>
      <c r="E236" s="84"/>
      <c r="F236" s="84"/>
    </row>
    <row r="237" spans="2:6" x14ac:dyDescent="0.3">
      <c r="B237" s="85" t="s">
        <v>75</v>
      </c>
      <c r="C237" s="86">
        <f>+C238+C239</f>
        <v>8698094426</v>
      </c>
      <c r="D237" s="86">
        <f>+D238+D239</f>
        <v>7966376131</v>
      </c>
      <c r="E237" s="84"/>
      <c r="F237" s="266"/>
    </row>
    <row r="238" spans="2:6" x14ac:dyDescent="0.3">
      <c r="B238" s="56" t="s">
        <v>180</v>
      </c>
      <c r="C238" s="67">
        <v>11218785723</v>
      </c>
      <c r="D238" s="67">
        <v>9911727273</v>
      </c>
      <c r="E238" s="84"/>
      <c r="F238" s="84"/>
    </row>
    <row r="239" spans="2:6" x14ac:dyDescent="0.3">
      <c r="B239" s="56" t="s">
        <v>181</v>
      </c>
      <c r="C239" s="399">
        <v>-2520691297</v>
      </c>
      <c r="D239" s="399">
        <v>-1945351142</v>
      </c>
      <c r="E239" s="84"/>
      <c r="F239" s="84"/>
    </row>
    <row r="240" spans="2:6" x14ac:dyDescent="0.3">
      <c r="B240" s="68" t="s">
        <v>76</v>
      </c>
      <c r="C240" s="70">
        <f>+SUM(C241:C243)</f>
        <v>1318758650.359726</v>
      </c>
      <c r="D240" s="70">
        <f>+SUM(D241:D243)</f>
        <v>1158580821</v>
      </c>
      <c r="E240" s="84"/>
      <c r="F240" s="266"/>
    </row>
    <row r="241" spans="2:6" x14ac:dyDescent="0.3">
      <c r="B241" s="38" t="s">
        <v>383</v>
      </c>
      <c r="C241" s="67">
        <f>807448753.359726-162812345</f>
        <v>644636408.35972595</v>
      </c>
      <c r="D241" s="67">
        <v>78374490</v>
      </c>
      <c r="E241" s="84"/>
      <c r="F241" s="84"/>
    </row>
    <row r="242" spans="2:6" x14ac:dyDescent="0.3">
      <c r="B242" s="56" t="s">
        <v>256</v>
      </c>
      <c r="C242" s="67">
        <v>444059283</v>
      </c>
      <c r="D242" s="67">
        <v>780559674</v>
      </c>
      <c r="E242" s="84"/>
      <c r="F242" s="84"/>
    </row>
    <row r="243" spans="2:6" x14ac:dyDescent="0.3">
      <c r="B243" s="56" t="s">
        <v>259</v>
      </c>
      <c r="C243" s="67">
        <v>230062959</v>
      </c>
      <c r="D243" s="67">
        <v>299646657</v>
      </c>
      <c r="E243" s="84"/>
      <c r="F243" s="84"/>
    </row>
    <row r="244" spans="2:6" x14ac:dyDescent="0.3">
      <c r="B244" s="68" t="s">
        <v>78</v>
      </c>
      <c r="C244" s="70">
        <f>SUM(C245:C247)</f>
        <v>9760832</v>
      </c>
      <c r="D244" s="70">
        <f>SUM(D245:D247)</f>
        <v>408847002</v>
      </c>
      <c r="E244" s="84"/>
      <c r="F244" s="84"/>
    </row>
    <row r="245" spans="2:6" x14ac:dyDescent="0.3">
      <c r="B245" s="56" t="s">
        <v>78</v>
      </c>
      <c r="C245" s="67">
        <v>9350363</v>
      </c>
      <c r="D245" s="67">
        <v>22843108</v>
      </c>
      <c r="E245" s="84"/>
      <c r="F245" s="84"/>
    </row>
    <row r="246" spans="2:6" x14ac:dyDescent="0.3">
      <c r="B246" s="56" t="s">
        <v>183</v>
      </c>
      <c r="C246" s="67">
        <v>410469</v>
      </c>
      <c r="D246" s="67">
        <v>507873</v>
      </c>
      <c r="E246" s="84"/>
      <c r="F246" s="84"/>
    </row>
    <row r="247" spans="2:6" x14ac:dyDescent="0.3">
      <c r="B247" s="56" t="s">
        <v>182</v>
      </c>
      <c r="C247" s="67"/>
      <c r="D247" s="67">
        <v>385496021</v>
      </c>
      <c r="E247" s="84"/>
      <c r="F247" s="84"/>
    </row>
    <row r="248" spans="2:6" ht="15" thickBot="1" x14ac:dyDescent="0.35">
      <c r="B248" s="60" t="s">
        <v>161</v>
      </c>
      <c r="C248" s="372">
        <f>+C237++C240+C244</f>
        <v>10026613908.359726</v>
      </c>
      <c r="D248" s="372">
        <f>+D237++D240+D244</f>
        <v>9533803954</v>
      </c>
      <c r="E248" s="84"/>
      <c r="F248" s="84"/>
    </row>
    <row r="249" spans="2:6" ht="15" thickTop="1" x14ac:dyDescent="0.3">
      <c r="E249" s="84"/>
      <c r="F249" s="84"/>
    </row>
    <row r="250" spans="2:6" x14ac:dyDescent="0.3">
      <c r="B250" s="44" t="s">
        <v>280</v>
      </c>
      <c r="C250" s="44"/>
      <c r="D250" s="44"/>
    </row>
    <row r="252" spans="2:6" x14ac:dyDescent="0.3">
      <c r="B252" s="60" t="s">
        <v>152</v>
      </c>
      <c r="C252" s="46">
        <f>+C236</f>
        <v>46112</v>
      </c>
      <c r="D252" s="221">
        <f>+D236</f>
        <v>45747</v>
      </c>
    </row>
    <row r="253" spans="2:6" x14ac:dyDescent="0.3">
      <c r="B253" s="85" t="s">
        <v>184</v>
      </c>
      <c r="C253" s="88">
        <f>+SUM(C254:C255)</f>
        <v>46437289</v>
      </c>
      <c r="D253" s="86">
        <f>+SUM(D254:D255)</f>
        <v>92169642</v>
      </c>
      <c r="E253" s="105"/>
    </row>
    <row r="254" spans="2:6" x14ac:dyDescent="0.3">
      <c r="B254" s="56" t="s">
        <v>185</v>
      </c>
      <c r="C254" s="71">
        <v>46437289</v>
      </c>
      <c r="D254" s="67">
        <v>84813056</v>
      </c>
      <c r="E254" s="105"/>
    </row>
    <row r="255" spans="2:6" x14ac:dyDescent="0.3">
      <c r="B255" s="56" t="s">
        <v>186</v>
      </c>
      <c r="C255" s="71">
        <v>0</v>
      </c>
      <c r="D255" s="67">
        <v>7356586</v>
      </c>
      <c r="E255" s="105"/>
    </row>
    <row r="256" spans="2:6" x14ac:dyDescent="0.3">
      <c r="B256" s="68" t="s">
        <v>82</v>
      </c>
      <c r="C256" s="89">
        <f>SUM(C257:C264)</f>
        <v>2257880845</v>
      </c>
      <c r="D256" s="70">
        <f>SUM(D257:D264)</f>
        <v>1742337628</v>
      </c>
      <c r="E256" s="105"/>
    </row>
    <row r="257" spans="2:5" x14ac:dyDescent="0.3">
      <c r="B257" s="38" t="s">
        <v>188</v>
      </c>
      <c r="C257" s="71">
        <v>1068258771</v>
      </c>
      <c r="D257" s="67">
        <v>630725808</v>
      </c>
      <c r="E257" s="105"/>
    </row>
    <row r="258" spans="2:5" x14ac:dyDescent="0.3">
      <c r="B258" s="38" t="s">
        <v>189</v>
      </c>
      <c r="C258" s="71">
        <v>747401948</v>
      </c>
      <c r="D258" s="67">
        <v>500075615</v>
      </c>
      <c r="E258" s="105"/>
    </row>
    <row r="259" spans="2:5" x14ac:dyDescent="0.3">
      <c r="B259" s="38" t="s">
        <v>187</v>
      </c>
      <c r="C259" s="71">
        <v>167005851</v>
      </c>
      <c r="D259" s="67">
        <v>332084213</v>
      </c>
      <c r="E259" s="105"/>
    </row>
    <row r="260" spans="2:5" x14ac:dyDescent="0.3">
      <c r="B260" s="38" t="s">
        <v>190</v>
      </c>
      <c r="C260" s="71">
        <v>172924750</v>
      </c>
      <c r="D260" s="67">
        <v>200632769</v>
      </c>
      <c r="E260" s="105"/>
    </row>
    <row r="261" spans="2:5" x14ac:dyDescent="0.3">
      <c r="B261" s="38" t="s">
        <v>191</v>
      </c>
      <c r="C261" s="71">
        <v>76600512</v>
      </c>
      <c r="D261" s="67">
        <v>43421616</v>
      </c>
      <c r="E261" s="105"/>
    </row>
    <row r="262" spans="2:5" x14ac:dyDescent="0.3">
      <c r="B262" s="38" t="s">
        <v>192</v>
      </c>
      <c r="C262" s="71">
        <v>25689013</v>
      </c>
      <c r="D262" s="67">
        <v>27930797</v>
      </c>
      <c r="E262" s="105"/>
    </row>
    <row r="263" spans="2:5" x14ac:dyDescent="0.3">
      <c r="B263" s="38" t="s">
        <v>193</v>
      </c>
      <c r="C263" s="71">
        <v>0</v>
      </c>
      <c r="D263" s="67">
        <v>4238000</v>
      </c>
      <c r="E263" s="105"/>
    </row>
    <row r="264" spans="2:5" x14ac:dyDescent="0.3">
      <c r="B264" s="38" t="s">
        <v>375</v>
      </c>
      <c r="C264" s="71">
        <v>0</v>
      </c>
      <c r="D264" s="67">
        <v>3228810</v>
      </c>
      <c r="E264" s="105"/>
    </row>
    <row r="265" spans="2:5" x14ac:dyDescent="0.3">
      <c r="B265" s="68" t="s">
        <v>83</v>
      </c>
      <c r="C265" s="378">
        <f>SUM(C266:C267)</f>
        <v>24722</v>
      </c>
      <c r="D265" s="90">
        <f>SUM(D266:D267)</f>
        <v>194013</v>
      </c>
    </row>
    <row r="266" spans="2:5" x14ac:dyDescent="0.3">
      <c r="B266" s="56" t="s">
        <v>195</v>
      </c>
      <c r="C266" s="374">
        <v>0</v>
      </c>
      <c r="D266" s="375">
        <v>50000</v>
      </c>
    </row>
    <row r="267" spans="2:5" x14ac:dyDescent="0.3">
      <c r="B267" s="38" t="s">
        <v>194</v>
      </c>
      <c r="C267" s="91">
        <v>24722</v>
      </c>
      <c r="D267" s="87">
        <v>144013</v>
      </c>
    </row>
    <row r="268" spans="2:5" x14ac:dyDescent="0.3">
      <c r="B268" s="92" t="s">
        <v>84</v>
      </c>
      <c r="C268" s="89">
        <f>SUM(C269:C270)</f>
        <v>565126335</v>
      </c>
      <c r="D268" s="70">
        <f>SUM(D269:D270)</f>
        <v>184806437</v>
      </c>
    </row>
    <row r="269" spans="2:5" x14ac:dyDescent="0.3">
      <c r="B269" s="38" t="s">
        <v>196</v>
      </c>
      <c r="C269" s="71">
        <v>563101899</v>
      </c>
      <c r="D269" s="67">
        <v>184388255</v>
      </c>
    </row>
    <row r="270" spans="2:5" x14ac:dyDescent="0.3">
      <c r="B270" s="38" t="s">
        <v>260</v>
      </c>
      <c r="C270" s="71">
        <v>2024436</v>
      </c>
      <c r="D270" s="67">
        <v>418182</v>
      </c>
      <c r="E270" s="105"/>
    </row>
    <row r="271" spans="2:5" x14ac:dyDescent="0.3">
      <c r="B271" s="68" t="s">
        <v>85</v>
      </c>
      <c r="C271" s="89">
        <f>+C272</f>
        <v>176383356</v>
      </c>
      <c r="D271" s="70">
        <f>+D272</f>
        <v>0</v>
      </c>
    </row>
    <row r="272" spans="2:5" x14ac:dyDescent="0.3">
      <c r="B272" s="240" t="s">
        <v>182</v>
      </c>
      <c r="C272" s="265">
        <v>176383356</v>
      </c>
      <c r="D272" s="93"/>
    </row>
    <row r="273" spans="2:6" x14ac:dyDescent="0.3">
      <c r="B273" s="60" t="s">
        <v>161</v>
      </c>
      <c r="C273" s="363">
        <f>+C253+C256+C265+C268+C271</f>
        <v>3045852547</v>
      </c>
      <c r="D273" s="363">
        <f>+D253+D256+D265+D268+D271</f>
        <v>2019507720</v>
      </c>
      <c r="E273" s="43"/>
      <c r="F273" s="12"/>
    </row>
    <row r="274" spans="2:6" x14ac:dyDescent="0.3">
      <c r="E274" s="44"/>
    </row>
    <row r="275" spans="2:6" x14ac:dyDescent="0.3">
      <c r="B275" s="449" t="s">
        <v>385</v>
      </c>
      <c r="C275" s="449"/>
      <c r="D275" s="449"/>
      <c r="E275" s="449"/>
      <c r="F275" s="449"/>
    </row>
    <row r="277" spans="2:6" x14ac:dyDescent="0.3">
      <c r="B277" s="75" t="s">
        <v>152</v>
      </c>
      <c r="C277" s="76" t="s">
        <v>173</v>
      </c>
      <c r="D277" s="75" t="s">
        <v>174</v>
      </c>
      <c r="E277" s="7" t="s">
        <v>175</v>
      </c>
      <c r="F277" s="7" t="s">
        <v>176</v>
      </c>
    </row>
    <row r="278" spans="2:6" x14ac:dyDescent="0.3">
      <c r="B278" s="77" t="s">
        <v>177</v>
      </c>
      <c r="C278" s="400">
        <v>25000000000</v>
      </c>
      <c r="D278" s="401">
        <v>0</v>
      </c>
      <c r="E278" s="402">
        <v>0</v>
      </c>
      <c r="F278" s="403">
        <f>+SUM(C278:E278)</f>
        <v>25000000000</v>
      </c>
    </row>
    <row r="279" spans="2:6" x14ac:dyDescent="0.3">
      <c r="B279" s="78" t="s">
        <v>131</v>
      </c>
      <c r="C279" s="404">
        <v>0</v>
      </c>
      <c r="D279" s="405">
        <v>0</v>
      </c>
      <c r="E279" s="406">
        <v>0</v>
      </c>
      <c r="F279" s="407">
        <f t="shared" ref="F279:F283" si="0">+SUM(C279:E279)</f>
        <v>0</v>
      </c>
    </row>
    <row r="280" spans="2:6" x14ac:dyDescent="0.3">
      <c r="B280" s="78" t="s">
        <v>178</v>
      </c>
      <c r="C280" s="408">
        <v>2137617786</v>
      </c>
      <c r="D280" s="405">
        <v>0</v>
      </c>
      <c r="E280" s="406">
        <v>0</v>
      </c>
      <c r="F280" s="407">
        <f t="shared" si="0"/>
        <v>2137617786</v>
      </c>
    </row>
    <row r="281" spans="2:6" x14ac:dyDescent="0.3">
      <c r="B281" s="78" t="s">
        <v>110</v>
      </c>
      <c r="C281" s="408">
        <v>0</v>
      </c>
      <c r="D281" s="405">
        <v>0</v>
      </c>
      <c r="E281" s="406">
        <v>0</v>
      </c>
      <c r="F281" s="407">
        <f t="shared" si="0"/>
        <v>0</v>
      </c>
    </row>
    <row r="282" spans="2:6" x14ac:dyDescent="0.3">
      <c r="B282" s="79" t="s">
        <v>179</v>
      </c>
      <c r="C282" s="409">
        <v>0</v>
      </c>
      <c r="D282" s="407">
        <f>+C283</f>
        <v>4064772374</v>
      </c>
      <c r="E282" s="406">
        <v>0</v>
      </c>
      <c r="F282" s="407">
        <f t="shared" si="0"/>
        <v>4064772374</v>
      </c>
    </row>
    <row r="283" spans="2:6" x14ac:dyDescent="0.3">
      <c r="B283" s="81" t="s">
        <v>67</v>
      </c>
      <c r="C283" s="410">
        <v>4064772374</v>
      </c>
      <c r="D283" s="411">
        <v>1723687727</v>
      </c>
      <c r="E283" s="412">
        <f>-C283</f>
        <v>-4064772374</v>
      </c>
      <c r="F283" s="411">
        <f t="shared" si="0"/>
        <v>1723687727</v>
      </c>
    </row>
    <row r="284" spans="2:6" x14ac:dyDescent="0.3">
      <c r="B284" s="83" t="s">
        <v>161</v>
      </c>
      <c r="C284" s="413">
        <f>SUM(C278:C283)</f>
        <v>31202390160</v>
      </c>
      <c r="D284" s="413">
        <f>SUM(D278:D283)</f>
        <v>5788460101</v>
      </c>
      <c r="E284" s="413">
        <f>SUM(E278:E283)</f>
        <v>-4064772374</v>
      </c>
      <c r="F284" s="413">
        <f>+SUM(C284:E284)</f>
        <v>32926077887</v>
      </c>
    </row>
    <row r="286" spans="2:6" x14ac:dyDescent="0.3">
      <c r="E286" s="44"/>
    </row>
    <row r="287" spans="2:6" ht="15" customHeight="1" x14ac:dyDescent="0.3">
      <c r="B287" s="452" t="s">
        <v>197</v>
      </c>
      <c r="C287" s="452"/>
      <c r="D287" s="452"/>
      <c r="E287" s="12"/>
      <c r="F287" s="94"/>
    </row>
    <row r="288" spans="2:6" x14ac:dyDescent="0.3">
      <c r="B288" s="44" t="s">
        <v>198</v>
      </c>
      <c r="C288" s="44"/>
      <c r="D288" s="44"/>
      <c r="F288" s="12"/>
    </row>
    <row r="289" spans="2:6" ht="15" customHeight="1" x14ac:dyDescent="0.3">
      <c r="B289" s="432" t="s">
        <v>199</v>
      </c>
      <c r="C289" s="432"/>
      <c r="D289" s="432"/>
      <c r="E289" s="94"/>
    </row>
    <row r="290" spans="2:6" x14ac:dyDescent="0.3">
      <c r="E290" s="12"/>
      <c r="F290" s="44"/>
    </row>
    <row r="291" spans="2:6" x14ac:dyDescent="0.3">
      <c r="B291" s="94" t="s">
        <v>200</v>
      </c>
      <c r="C291" s="94"/>
      <c r="D291" s="94"/>
    </row>
    <row r="292" spans="2:6" ht="15" customHeight="1" x14ac:dyDescent="0.3">
      <c r="B292" s="432" t="s">
        <v>201</v>
      </c>
      <c r="C292" s="432"/>
      <c r="D292" s="432"/>
      <c r="E292" s="432"/>
      <c r="F292" s="432"/>
    </row>
    <row r="294" spans="2:6" ht="15" customHeight="1" x14ac:dyDescent="0.3">
      <c r="B294" s="451" t="s">
        <v>202</v>
      </c>
      <c r="C294" s="451"/>
      <c r="D294" s="44"/>
      <c r="E294" s="12"/>
      <c r="F294" s="44"/>
    </row>
    <row r="295" spans="2:6" x14ac:dyDescent="0.3">
      <c r="F295" s="44"/>
    </row>
    <row r="296" spans="2:6" ht="15" customHeight="1" x14ac:dyDescent="0.3">
      <c r="B296" s="432" t="s">
        <v>203</v>
      </c>
      <c r="C296" s="432"/>
      <c r="D296" s="432"/>
      <c r="E296" s="432"/>
      <c r="F296" s="432"/>
    </row>
    <row r="298" spans="2:6" ht="15" customHeight="1" x14ac:dyDescent="0.3">
      <c r="B298" s="94" t="s">
        <v>204</v>
      </c>
      <c r="C298" s="44"/>
      <c r="D298" s="44"/>
      <c r="E298" s="12"/>
      <c r="F298" s="12"/>
    </row>
    <row r="299" spans="2:6" x14ac:dyDescent="0.3">
      <c r="B299" s="44"/>
      <c r="C299" s="44"/>
      <c r="D299" s="44"/>
      <c r="E299" s="12"/>
      <c r="F299" s="12"/>
    </row>
    <row r="300" spans="2:6" ht="15" customHeight="1" x14ac:dyDescent="0.3">
      <c r="B300" s="432" t="s">
        <v>205</v>
      </c>
      <c r="C300" s="432"/>
      <c r="D300" s="432"/>
      <c r="E300" s="432"/>
      <c r="F300" s="432"/>
    </row>
    <row r="301" spans="2:6" x14ac:dyDescent="0.3">
      <c r="B301" s="432"/>
      <c r="C301" s="432"/>
      <c r="D301" s="432"/>
      <c r="E301" s="432"/>
      <c r="F301" s="432"/>
    </row>
    <row r="302" spans="2:6" x14ac:dyDescent="0.3">
      <c r="B302" s="12"/>
      <c r="C302" s="12"/>
      <c r="D302" s="12"/>
      <c r="E302" s="12"/>
      <c r="F302" s="12"/>
    </row>
    <row r="303" spans="2:6" x14ac:dyDescent="0.3">
      <c r="B303" s="44" t="s">
        <v>206</v>
      </c>
      <c r="C303" s="44"/>
      <c r="D303" s="44"/>
      <c r="E303" s="12"/>
      <c r="F303" s="12"/>
    </row>
    <row r="304" spans="2:6" x14ac:dyDescent="0.3">
      <c r="E304" s="12"/>
      <c r="F304" s="12"/>
    </row>
    <row r="305" spans="1:9" ht="15" customHeight="1" x14ac:dyDescent="0.3">
      <c r="B305" s="432" t="s">
        <v>207</v>
      </c>
      <c r="C305" s="432"/>
      <c r="D305" s="432"/>
      <c r="E305" s="432"/>
      <c r="F305" s="432"/>
    </row>
    <row r="306" spans="1:9" x14ac:dyDescent="0.3">
      <c r="B306" s="432"/>
      <c r="C306" s="432"/>
      <c r="D306" s="432"/>
      <c r="E306" s="432"/>
      <c r="F306" s="432"/>
    </row>
    <row r="308" spans="1:9" x14ac:dyDescent="0.3">
      <c r="A308" s="2"/>
      <c r="B308" s="149" t="s">
        <v>208</v>
      </c>
      <c r="C308" s="149"/>
      <c r="D308" s="149"/>
      <c r="E308" s="149"/>
      <c r="F308" s="149"/>
      <c r="G308" s="149"/>
      <c r="H308" s="149"/>
      <c r="I308" s="149"/>
    </row>
    <row r="309" spans="1:9" x14ac:dyDescent="0.3">
      <c r="B309" s="148" t="s">
        <v>209</v>
      </c>
      <c r="C309" s="148"/>
      <c r="D309" s="148"/>
      <c r="E309" s="148"/>
      <c r="F309" s="148"/>
      <c r="G309" s="148"/>
      <c r="H309" s="148"/>
      <c r="I309" s="148"/>
    </row>
    <row r="310" spans="1:9" x14ac:dyDescent="0.3">
      <c r="B310" s="150" t="s">
        <v>210</v>
      </c>
      <c r="C310" s="150"/>
      <c r="D310" s="150"/>
      <c r="E310" s="150"/>
      <c r="F310" s="150"/>
      <c r="G310" s="150"/>
      <c r="H310" s="150"/>
      <c r="I310" s="150"/>
    </row>
    <row r="311" spans="1:9" x14ac:dyDescent="0.3">
      <c r="B311" s="30" t="s">
        <v>246</v>
      </c>
      <c r="C311" s="152"/>
      <c r="D311" s="152"/>
      <c r="E311" s="152"/>
      <c r="F311" s="152"/>
      <c r="G311" s="152"/>
      <c r="H311" s="152"/>
      <c r="I311" s="152"/>
    </row>
    <row r="312" spans="1:9" x14ac:dyDescent="0.3">
      <c r="B312" s="1" t="s">
        <v>211</v>
      </c>
      <c r="C312" s="1" t="s">
        <v>245</v>
      </c>
      <c r="D312" s="30"/>
      <c r="E312" s="30"/>
      <c r="F312" s="30"/>
      <c r="G312" s="30"/>
      <c r="H312" s="30"/>
      <c r="I312" s="30"/>
    </row>
    <row r="313" spans="1:9" x14ac:dyDescent="0.3">
      <c r="B313" s="1" t="s">
        <v>212</v>
      </c>
      <c r="C313" s="1" t="s">
        <v>359</v>
      </c>
      <c r="D313" s="30"/>
      <c r="E313" s="30"/>
      <c r="F313" s="30"/>
      <c r="G313" s="30"/>
      <c r="H313" s="30"/>
      <c r="I313" s="30"/>
    </row>
    <row r="314" spans="1:9" x14ac:dyDescent="0.3">
      <c r="B314" s="1" t="s">
        <v>213</v>
      </c>
      <c r="C314" s="1" t="s">
        <v>359</v>
      </c>
      <c r="D314" s="30"/>
      <c r="E314" s="30"/>
      <c r="F314" s="30"/>
      <c r="G314" s="30"/>
      <c r="H314" s="30"/>
      <c r="I314" s="30"/>
    </row>
    <row r="315" spans="1:9" x14ac:dyDescent="0.3">
      <c r="B315" s="1" t="s">
        <v>214</v>
      </c>
      <c r="C315" s="1" t="s">
        <v>215</v>
      </c>
      <c r="D315" s="30"/>
      <c r="E315" s="30"/>
      <c r="F315" s="30"/>
      <c r="G315" s="30"/>
      <c r="H315" s="30"/>
      <c r="I315" s="30"/>
    </row>
    <row r="316" spans="1:9" x14ac:dyDescent="0.3">
      <c r="H316" s="1"/>
      <c r="I316" s="1"/>
    </row>
    <row r="317" spans="1:9" x14ac:dyDescent="0.3">
      <c r="A317" s="31"/>
      <c r="B317" s="153" t="s">
        <v>216</v>
      </c>
      <c r="C317" s="154"/>
      <c r="D317" s="154"/>
      <c r="E317" s="154"/>
      <c r="F317" s="154"/>
      <c r="G317" s="154"/>
      <c r="H317" s="154"/>
      <c r="I317" s="155"/>
    </row>
    <row r="318" spans="1:9" x14ac:dyDescent="0.3">
      <c r="A318" s="32"/>
      <c r="B318" s="444" t="s">
        <v>217</v>
      </c>
      <c r="C318" s="444" t="s">
        <v>218</v>
      </c>
      <c r="D318" s="444" t="s">
        <v>219</v>
      </c>
      <c r="E318" s="444" t="s">
        <v>220</v>
      </c>
      <c r="F318" s="444" t="s">
        <v>221</v>
      </c>
      <c r="G318" s="444" t="s">
        <v>177</v>
      </c>
      <c r="H318" s="444" t="s">
        <v>222</v>
      </c>
      <c r="I318" s="444" t="s">
        <v>289</v>
      </c>
    </row>
    <row r="319" spans="1:9" x14ac:dyDescent="0.3">
      <c r="A319" s="32"/>
      <c r="B319" s="446"/>
      <c r="C319" s="445"/>
      <c r="D319" s="445"/>
      <c r="E319" s="445"/>
      <c r="F319" s="445"/>
      <c r="G319" s="445"/>
      <c r="H319" s="445"/>
      <c r="I319" s="445"/>
    </row>
    <row r="320" spans="1:9" x14ac:dyDescent="0.3">
      <c r="B320" s="33" t="s">
        <v>268</v>
      </c>
      <c r="C320" s="35">
        <v>22810</v>
      </c>
      <c r="D320" s="36" t="s">
        <v>288</v>
      </c>
      <c r="E320" s="34">
        <v>22810</v>
      </c>
      <c r="F320" s="34">
        <v>100000</v>
      </c>
      <c r="G320" s="35">
        <v>1258600000</v>
      </c>
      <c r="H320" s="37">
        <v>5.0344E-2</v>
      </c>
      <c r="I320" s="37">
        <v>5.0688888888888887E-2</v>
      </c>
    </row>
    <row r="321" spans="1:11" x14ac:dyDescent="0.3">
      <c r="B321" s="38" t="s">
        <v>269</v>
      </c>
      <c r="C321" s="40">
        <v>22810</v>
      </c>
      <c r="D321" s="41" t="s">
        <v>288</v>
      </c>
      <c r="E321" s="39">
        <v>22810</v>
      </c>
      <c r="F321" s="39">
        <v>100000</v>
      </c>
      <c r="G321" s="40">
        <v>1258600000</v>
      </c>
      <c r="H321" s="42">
        <v>5.0344E-2</v>
      </c>
      <c r="I321" s="42">
        <v>5.0688888888888887E-2</v>
      </c>
    </row>
    <row r="322" spans="1:11" x14ac:dyDescent="0.3">
      <c r="B322" s="38" t="s">
        <v>270</v>
      </c>
      <c r="C322" s="40">
        <v>381570</v>
      </c>
      <c r="D322" s="41" t="s">
        <v>288</v>
      </c>
      <c r="E322" s="39">
        <v>381570</v>
      </c>
      <c r="F322" s="39">
        <v>100000</v>
      </c>
      <c r="G322" s="40">
        <v>21224200000</v>
      </c>
      <c r="H322" s="42">
        <v>0.84896799999999994</v>
      </c>
      <c r="I322" s="42">
        <v>0.84793333333333332</v>
      </c>
    </row>
    <row r="323" spans="1:11" x14ac:dyDescent="0.3">
      <c r="B323" s="165" t="s">
        <v>25</v>
      </c>
      <c r="C323" s="166">
        <v>22810</v>
      </c>
      <c r="D323" s="167" t="s">
        <v>288</v>
      </c>
      <c r="E323" s="168">
        <v>22810</v>
      </c>
      <c r="F323" s="168">
        <v>100000</v>
      </c>
      <c r="G323" s="166">
        <v>1258600000</v>
      </c>
      <c r="H323" s="169">
        <v>5.0344E-2</v>
      </c>
      <c r="I323" s="169">
        <v>5.0688888888888887E-2</v>
      </c>
    </row>
    <row r="324" spans="1:11" x14ac:dyDescent="0.3">
      <c r="A324" s="31"/>
      <c r="B324" s="20" t="s">
        <v>169</v>
      </c>
      <c r="C324" s="173">
        <f>SUM(C320:C323)</f>
        <v>450000</v>
      </c>
      <c r="D324" s="151"/>
      <c r="E324" s="173">
        <f>SUM(E320:E323)</f>
        <v>450000</v>
      </c>
      <c r="F324" s="21"/>
      <c r="G324" s="170">
        <f>SUM(G320:G323)</f>
        <v>25000000000</v>
      </c>
      <c r="H324" s="172">
        <f>SUM(H320:H323)</f>
        <v>1</v>
      </c>
      <c r="I324" s="171">
        <f>SUM(I320:I323)</f>
        <v>1</v>
      </c>
    </row>
    <row r="325" spans="1:11" x14ac:dyDescent="0.3">
      <c r="H325" s="1"/>
      <c r="I325" s="1"/>
    </row>
    <row r="326" spans="1:11" x14ac:dyDescent="0.3">
      <c r="A326" s="2"/>
      <c r="B326" s="433" t="s">
        <v>223</v>
      </c>
      <c r="C326" s="433"/>
      <c r="D326" s="433"/>
      <c r="E326" s="433"/>
      <c r="F326" s="433"/>
      <c r="G326" s="433"/>
      <c r="H326" s="433"/>
      <c r="I326" s="1"/>
    </row>
    <row r="327" spans="1:11" x14ac:dyDescent="0.3">
      <c r="B327" s="429" t="s">
        <v>0</v>
      </c>
      <c r="C327" s="429"/>
      <c r="D327" s="429"/>
      <c r="E327" s="429"/>
      <c r="F327" s="429"/>
      <c r="G327" s="429"/>
      <c r="H327" s="429"/>
      <c r="I327" s="429"/>
    </row>
    <row r="328" spans="1:11" x14ac:dyDescent="0.3">
      <c r="B328" s="434" t="s">
        <v>398</v>
      </c>
      <c r="C328" s="434"/>
      <c r="D328" s="434"/>
      <c r="E328" s="434"/>
      <c r="F328" s="434"/>
      <c r="G328" s="434"/>
      <c r="H328" s="434"/>
      <c r="I328" s="1"/>
    </row>
    <row r="329" spans="1:11" ht="77.25" customHeight="1" x14ac:dyDescent="0.3">
      <c r="B329" s="432" t="s">
        <v>389</v>
      </c>
      <c r="C329" s="432"/>
      <c r="D329" s="432"/>
      <c r="E329" s="432"/>
      <c r="F329" s="432"/>
      <c r="G329" s="432"/>
      <c r="H329" s="432"/>
      <c r="I329" s="432"/>
    </row>
    <row r="330" spans="1:11" x14ac:dyDescent="0.3">
      <c r="H330" s="1"/>
      <c r="I330" s="1"/>
    </row>
    <row r="331" spans="1:11" ht="28.8" x14ac:dyDescent="0.3">
      <c r="B331" s="3" t="s">
        <v>143</v>
      </c>
      <c r="C331" s="13" t="s">
        <v>224</v>
      </c>
      <c r="D331" s="13" t="s">
        <v>379</v>
      </c>
      <c r="E331" s="7" t="s">
        <v>225</v>
      </c>
      <c r="F331" s="13" t="s">
        <v>226</v>
      </c>
      <c r="G331" s="7" t="s">
        <v>227</v>
      </c>
      <c r="H331" s="7" t="s">
        <v>228</v>
      </c>
      <c r="I331" s="208" t="s">
        <v>229</v>
      </c>
    </row>
    <row r="332" spans="1:11" x14ac:dyDescent="0.3">
      <c r="B332" s="14" t="s">
        <v>230</v>
      </c>
      <c r="C332" s="15"/>
      <c r="D332" s="15"/>
      <c r="E332" s="16"/>
      <c r="F332" s="15"/>
      <c r="G332" s="4"/>
      <c r="H332" s="4"/>
      <c r="I332" s="209"/>
    </row>
    <row r="333" spans="1:11" x14ac:dyDescent="0.3">
      <c r="B333" s="357" t="s">
        <v>406</v>
      </c>
      <c r="C333" s="17" t="s">
        <v>407</v>
      </c>
      <c r="D333" s="17" t="s">
        <v>408</v>
      </c>
      <c r="E333" s="210">
        <v>14577439952</v>
      </c>
      <c r="F333" s="210">
        <v>14577439952</v>
      </c>
      <c r="G333" s="211">
        <v>1000000</v>
      </c>
      <c r="H333" s="210">
        <v>14577439952</v>
      </c>
      <c r="I333" s="356">
        <v>46230</v>
      </c>
      <c r="J333" s="309"/>
      <c r="K333" s="309"/>
    </row>
    <row r="334" spans="1:11" x14ac:dyDescent="0.3">
      <c r="B334" s="357" t="s">
        <v>406</v>
      </c>
      <c r="C334" s="212" t="s">
        <v>407</v>
      </c>
      <c r="D334" s="17" t="s">
        <v>409</v>
      </c>
      <c r="E334" s="213">
        <v>10115068493</v>
      </c>
      <c r="F334" s="210">
        <v>10115068493</v>
      </c>
      <c r="G334" s="211">
        <v>1000000</v>
      </c>
      <c r="H334" s="210">
        <v>10115068493</v>
      </c>
      <c r="I334" s="356">
        <v>46230</v>
      </c>
      <c r="J334" s="309"/>
      <c r="K334" s="309"/>
    </row>
    <row r="335" spans="1:11" x14ac:dyDescent="0.3">
      <c r="B335" s="357" t="s">
        <v>406</v>
      </c>
      <c r="C335" s="17" t="s">
        <v>410</v>
      </c>
      <c r="D335" s="17" t="s">
        <v>411</v>
      </c>
      <c r="E335" s="210">
        <v>1000583000</v>
      </c>
      <c r="F335" s="210">
        <v>1000583000</v>
      </c>
      <c r="G335" s="211">
        <v>1000000</v>
      </c>
      <c r="H335" s="210">
        <v>1000583000</v>
      </c>
      <c r="I335" s="356">
        <v>46136</v>
      </c>
      <c r="J335" s="309"/>
      <c r="K335" s="309"/>
    </row>
    <row r="336" spans="1:11" x14ac:dyDescent="0.3">
      <c r="B336" s="357" t="s">
        <v>406</v>
      </c>
      <c r="C336" s="212" t="s">
        <v>412</v>
      </c>
      <c r="D336" s="17" t="s">
        <v>413</v>
      </c>
      <c r="E336" s="213">
        <v>753337005</v>
      </c>
      <c r="F336" s="210">
        <v>753337005</v>
      </c>
      <c r="G336" s="211">
        <v>1000000</v>
      </c>
      <c r="H336" s="210">
        <v>753337005</v>
      </c>
      <c r="I336" s="356">
        <v>48491</v>
      </c>
    </row>
    <row r="337" spans="2:9" x14ac:dyDescent="0.3">
      <c r="B337" s="357" t="s">
        <v>406</v>
      </c>
      <c r="C337" s="212" t="s">
        <v>412</v>
      </c>
      <c r="D337" s="17" t="s">
        <v>414</v>
      </c>
      <c r="E337" s="213">
        <v>158706026</v>
      </c>
      <c r="F337" s="210">
        <v>158706026</v>
      </c>
      <c r="G337" s="211">
        <v>1000000</v>
      </c>
      <c r="H337" s="210">
        <v>158706026</v>
      </c>
      <c r="I337" s="356">
        <v>48554</v>
      </c>
    </row>
    <row r="338" spans="2:9" x14ac:dyDescent="0.3">
      <c r="B338" s="357" t="s">
        <v>406</v>
      </c>
      <c r="C338" s="212" t="s">
        <v>412</v>
      </c>
      <c r="D338" s="17" t="s">
        <v>415</v>
      </c>
      <c r="E338" s="213">
        <v>150673155</v>
      </c>
      <c r="F338" s="210">
        <v>150673155</v>
      </c>
      <c r="G338" s="211">
        <v>1000000</v>
      </c>
      <c r="H338" s="210">
        <v>150673155</v>
      </c>
      <c r="I338" s="356">
        <v>48612</v>
      </c>
    </row>
    <row r="339" spans="2:9" x14ac:dyDescent="0.3">
      <c r="B339" s="357" t="s">
        <v>406</v>
      </c>
      <c r="C339" s="17" t="s">
        <v>412</v>
      </c>
      <c r="D339" s="17" t="s">
        <v>416</v>
      </c>
      <c r="E339" s="210">
        <v>467793199</v>
      </c>
      <c r="F339" s="210">
        <v>467793199</v>
      </c>
      <c r="G339" s="211">
        <v>1000000</v>
      </c>
      <c r="H339" s="210">
        <v>467793199</v>
      </c>
      <c r="I339" s="356">
        <v>48673</v>
      </c>
    </row>
    <row r="340" spans="2:9" x14ac:dyDescent="0.3">
      <c r="B340" s="357" t="s">
        <v>406</v>
      </c>
      <c r="C340" s="212" t="s">
        <v>417</v>
      </c>
      <c r="D340" s="17" t="s">
        <v>418</v>
      </c>
      <c r="E340" s="213">
        <v>80908986</v>
      </c>
      <c r="F340" s="210">
        <v>80908986</v>
      </c>
      <c r="G340" s="211">
        <v>1000000</v>
      </c>
      <c r="H340" s="210">
        <v>80908986</v>
      </c>
      <c r="I340" s="356">
        <v>48397</v>
      </c>
    </row>
    <row r="341" spans="2:9" x14ac:dyDescent="0.3">
      <c r="B341" s="357" t="s">
        <v>419</v>
      </c>
      <c r="C341" s="212" t="s">
        <v>420</v>
      </c>
      <c r="D341" s="17" t="s">
        <v>421</v>
      </c>
      <c r="E341" s="213">
        <v>7251142466</v>
      </c>
      <c r="F341" s="210">
        <v>7251142466</v>
      </c>
      <c r="G341" s="211">
        <v>1000000</v>
      </c>
      <c r="H341" s="210">
        <v>7251142466</v>
      </c>
      <c r="I341" s="356">
        <v>47211</v>
      </c>
    </row>
    <row r="342" spans="2:9" x14ac:dyDescent="0.3">
      <c r="B342" s="357" t="s">
        <v>422</v>
      </c>
      <c r="C342" s="212" t="s">
        <v>423</v>
      </c>
      <c r="D342" s="17" t="s">
        <v>424</v>
      </c>
      <c r="E342" s="213">
        <v>6019068</v>
      </c>
      <c r="F342" s="210">
        <v>6019068</v>
      </c>
      <c r="G342" s="211">
        <v>500000</v>
      </c>
      <c r="H342" s="210">
        <v>6019068</v>
      </c>
      <c r="I342" s="356" t="s">
        <v>425</v>
      </c>
    </row>
    <row r="343" spans="2:9" x14ac:dyDescent="0.3">
      <c r="B343" s="357" t="s">
        <v>422</v>
      </c>
      <c r="C343" s="212" t="s">
        <v>423</v>
      </c>
      <c r="D343" s="17" t="s">
        <v>426</v>
      </c>
      <c r="E343" s="213">
        <v>2006356</v>
      </c>
      <c r="F343" s="210">
        <v>2006356</v>
      </c>
      <c r="G343" s="211">
        <v>500000</v>
      </c>
      <c r="H343" s="210">
        <v>2006356</v>
      </c>
      <c r="I343" s="356" t="s">
        <v>425</v>
      </c>
    </row>
    <row r="344" spans="2:9" x14ac:dyDescent="0.3">
      <c r="B344" s="357" t="s">
        <v>422</v>
      </c>
      <c r="C344" s="212" t="s">
        <v>423</v>
      </c>
      <c r="D344" s="376" t="s">
        <v>427</v>
      </c>
      <c r="E344" s="213">
        <v>2432706849</v>
      </c>
      <c r="F344" s="210">
        <v>2432706849</v>
      </c>
      <c r="G344" s="211">
        <v>500000</v>
      </c>
      <c r="H344" s="210">
        <v>2432706849</v>
      </c>
      <c r="I344" s="356" t="s">
        <v>425</v>
      </c>
    </row>
    <row r="345" spans="2:9" x14ac:dyDescent="0.3">
      <c r="B345" s="357" t="s">
        <v>422</v>
      </c>
      <c r="C345" s="212" t="s">
        <v>423</v>
      </c>
      <c r="D345" s="376" t="s">
        <v>428</v>
      </c>
      <c r="E345" s="213">
        <v>3923429479</v>
      </c>
      <c r="F345" s="210">
        <v>3923429478</v>
      </c>
      <c r="G345" s="211">
        <v>500000</v>
      </c>
      <c r="H345" s="210">
        <v>3923429479</v>
      </c>
      <c r="I345" s="356" t="s">
        <v>425</v>
      </c>
    </row>
    <row r="346" spans="2:9" x14ac:dyDescent="0.3">
      <c r="B346" s="430" t="s">
        <v>329</v>
      </c>
      <c r="C346" s="431"/>
      <c r="D346" s="27"/>
      <c r="E346" s="215">
        <f>SUM(E333:E345)</f>
        <v>40919814034</v>
      </c>
      <c r="F346" s="215">
        <f>SUM(F333:F345)</f>
        <v>40919814033</v>
      </c>
      <c r="G346" s="23"/>
      <c r="H346" s="22"/>
      <c r="I346" s="216"/>
    </row>
    <row r="347" spans="2:9" x14ac:dyDescent="0.3">
      <c r="B347" s="214"/>
      <c r="C347" s="27"/>
      <c r="D347" s="27"/>
      <c r="E347" s="215"/>
      <c r="F347" s="215"/>
      <c r="G347" s="23"/>
      <c r="H347" s="22"/>
      <c r="I347" s="216"/>
    </row>
    <row r="348" spans="2:9" x14ac:dyDescent="0.3">
      <c r="B348" s="357" t="s">
        <v>406</v>
      </c>
      <c r="C348" s="212" t="s">
        <v>429</v>
      </c>
      <c r="D348" s="17" t="s">
        <v>430</v>
      </c>
      <c r="E348" s="217">
        <v>405262.81</v>
      </c>
      <c r="F348" s="217">
        <v>204262.81</v>
      </c>
      <c r="G348" s="26">
        <v>1000</v>
      </c>
      <c r="H348" s="217">
        <v>609525.62</v>
      </c>
      <c r="I348" s="18">
        <v>48017</v>
      </c>
    </row>
    <row r="349" spans="2:9" x14ac:dyDescent="0.3">
      <c r="B349" s="357" t="s">
        <v>406</v>
      </c>
      <c r="C349" s="212" t="s">
        <v>429</v>
      </c>
      <c r="D349" s="17" t="s">
        <v>431</v>
      </c>
      <c r="E349" s="217">
        <v>36301</v>
      </c>
      <c r="F349" s="217">
        <v>18301</v>
      </c>
      <c r="G349" s="26">
        <v>1000</v>
      </c>
      <c r="H349" s="217">
        <v>54602</v>
      </c>
      <c r="I349" s="18">
        <v>46321</v>
      </c>
    </row>
    <row r="350" spans="2:9" x14ac:dyDescent="0.3">
      <c r="B350" s="357" t="s">
        <v>406</v>
      </c>
      <c r="C350" s="212" t="s">
        <v>429</v>
      </c>
      <c r="D350" s="17" t="s">
        <v>432</v>
      </c>
      <c r="E350" s="217">
        <v>201726</v>
      </c>
      <c r="F350" s="217">
        <v>101726</v>
      </c>
      <c r="G350" s="26">
        <v>1000</v>
      </c>
      <c r="H350" s="217">
        <v>303452</v>
      </c>
      <c r="I350" s="18">
        <v>48746</v>
      </c>
    </row>
    <row r="351" spans="2:9" x14ac:dyDescent="0.3">
      <c r="B351" s="357" t="s">
        <v>406</v>
      </c>
      <c r="C351" s="212" t="s">
        <v>429</v>
      </c>
      <c r="D351" s="17" t="s">
        <v>433</v>
      </c>
      <c r="E351" s="217">
        <v>403308.22</v>
      </c>
      <c r="F351" s="217">
        <v>203308.22</v>
      </c>
      <c r="G351" s="26">
        <v>1000</v>
      </c>
      <c r="H351" s="217">
        <v>606616.43999999994</v>
      </c>
      <c r="I351" s="18">
        <v>46145</v>
      </c>
    </row>
    <row r="352" spans="2:9" x14ac:dyDescent="0.3">
      <c r="B352" s="357" t="s">
        <v>406</v>
      </c>
      <c r="C352" s="366" t="s">
        <v>429</v>
      </c>
      <c r="D352" s="212" t="s">
        <v>434</v>
      </c>
      <c r="E352" s="217">
        <v>397010</v>
      </c>
      <c r="F352" s="367">
        <v>200010</v>
      </c>
      <c r="G352" s="26">
        <v>1000</v>
      </c>
      <c r="H352" s="24">
        <v>597020</v>
      </c>
      <c r="I352" s="18">
        <v>46142</v>
      </c>
    </row>
    <row r="353" spans="2:9" x14ac:dyDescent="0.3">
      <c r="B353" s="357" t="s">
        <v>435</v>
      </c>
      <c r="C353" s="366" t="s">
        <v>436</v>
      </c>
      <c r="D353" s="212" t="s">
        <v>437</v>
      </c>
      <c r="E353" s="217">
        <v>1000107</v>
      </c>
      <c r="F353" s="367">
        <v>500107</v>
      </c>
      <c r="G353" s="26">
        <v>1000</v>
      </c>
      <c r="H353" s="24">
        <v>1500214</v>
      </c>
      <c r="I353" s="18">
        <v>48575</v>
      </c>
    </row>
    <row r="354" spans="2:9" x14ac:dyDescent="0.3">
      <c r="B354" s="357" t="s">
        <v>435</v>
      </c>
      <c r="C354" s="366" t="s">
        <v>436</v>
      </c>
      <c r="D354" s="212" t="s">
        <v>438</v>
      </c>
      <c r="E354" s="217">
        <v>380039</v>
      </c>
      <c r="F354" s="367">
        <v>190039</v>
      </c>
      <c r="G354" s="26">
        <v>1000</v>
      </c>
      <c r="H354" s="24">
        <v>570078</v>
      </c>
      <c r="I354" s="18">
        <v>47843</v>
      </c>
    </row>
    <row r="355" spans="2:9" x14ac:dyDescent="0.3">
      <c r="B355" s="430" t="s">
        <v>329</v>
      </c>
      <c r="C355" s="431"/>
      <c r="D355" s="27"/>
      <c r="E355" s="24"/>
      <c r="F355" s="25">
        <f>SUM(F348:F354)</f>
        <v>1417754.03</v>
      </c>
      <c r="G355" s="26"/>
      <c r="H355" s="24"/>
      <c r="I355" s="18"/>
    </row>
    <row r="356" spans="2:9" x14ac:dyDescent="0.3">
      <c r="B356" s="430" t="s">
        <v>330</v>
      </c>
      <c r="C356" s="431"/>
      <c r="D356" s="27"/>
      <c r="E356" s="22"/>
      <c r="F356" s="199">
        <f>+C143</f>
        <v>6503.49</v>
      </c>
      <c r="G356" s="23"/>
      <c r="H356" s="22"/>
      <c r="I356" s="216"/>
    </row>
    <row r="357" spans="2:9" x14ac:dyDescent="0.3">
      <c r="B357" s="430"/>
      <c r="C357" s="431" t="s">
        <v>331</v>
      </c>
      <c r="D357" s="27"/>
      <c r="E357" s="22"/>
      <c r="F357" s="22">
        <f>+F355*F356</f>
        <v>9220349156.5646992</v>
      </c>
      <c r="G357" s="23"/>
      <c r="H357" s="22"/>
      <c r="I357" s="216"/>
    </row>
    <row r="358" spans="2:9" x14ac:dyDescent="0.3">
      <c r="B358" s="427" t="s">
        <v>399</v>
      </c>
      <c r="C358" s="428"/>
      <c r="D358" s="218"/>
      <c r="E358" s="28"/>
      <c r="F358" s="28">
        <f>+F346+F357</f>
        <v>50140163189.564697</v>
      </c>
      <c r="G358" s="219"/>
      <c r="H358" s="29"/>
      <c r="I358" s="220"/>
    </row>
    <row r="359" spans="2:9" x14ac:dyDescent="0.3">
      <c r="B359" s="427" t="s">
        <v>380</v>
      </c>
      <c r="C359" s="428"/>
      <c r="D359" s="218"/>
      <c r="E359" s="28"/>
      <c r="F359" s="28">
        <v>46354858203</v>
      </c>
      <c r="G359" s="219"/>
      <c r="H359" s="29"/>
      <c r="I359" s="220"/>
    </row>
    <row r="360" spans="2:9" x14ac:dyDescent="0.3">
      <c r="B360" s="14" t="s">
        <v>332</v>
      </c>
      <c r="C360" s="15"/>
      <c r="D360" s="15"/>
      <c r="E360" s="16"/>
      <c r="F360" s="15"/>
      <c r="G360" s="4"/>
      <c r="H360" s="4"/>
      <c r="I360" s="209"/>
    </row>
    <row r="361" spans="2:9" x14ac:dyDescent="0.3">
      <c r="B361" s="435" t="s">
        <v>333</v>
      </c>
      <c r="C361" s="436"/>
      <c r="D361" s="436"/>
      <c r="E361" s="436"/>
      <c r="F361" s="436"/>
      <c r="G361" s="436"/>
      <c r="H361" s="436"/>
      <c r="I361" s="437"/>
    </row>
    <row r="362" spans="2:9" x14ac:dyDescent="0.3">
      <c r="B362" s="438"/>
      <c r="C362" s="439"/>
      <c r="D362" s="439"/>
      <c r="E362" s="439"/>
      <c r="F362" s="439"/>
      <c r="G362" s="439"/>
      <c r="H362" s="439"/>
      <c r="I362" s="440"/>
    </row>
    <row r="363" spans="2:9" x14ac:dyDescent="0.3">
      <c r="B363" s="438"/>
      <c r="C363" s="439"/>
      <c r="D363" s="439"/>
      <c r="E363" s="439"/>
      <c r="F363" s="439"/>
      <c r="G363" s="439"/>
      <c r="H363" s="439"/>
      <c r="I363" s="440"/>
    </row>
    <row r="364" spans="2:9" x14ac:dyDescent="0.3">
      <c r="B364" s="438"/>
      <c r="C364" s="439"/>
      <c r="D364" s="439"/>
      <c r="E364" s="439"/>
      <c r="F364" s="439"/>
      <c r="G364" s="439"/>
      <c r="H364" s="439"/>
      <c r="I364" s="440"/>
    </row>
    <row r="365" spans="2:9" ht="8.25" customHeight="1" x14ac:dyDescent="0.3">
      <c r="B365" s="438"/>
      <c r="C365" s="439"/>
      <c r="D365" s="439"/>
      <c r="E365" s="439"/>
      <c r="F365" s="439"/>
      <c r="G365" s="439"/>
      <c r="H365" s="439"/>
      <c r="I365" s="440"/>
    </row>
    <row r="366" spans="2:9" hidden="1" x14ac:dyDescent="0.3">
      <c r="B366" s="441"/>
      <c r="C366" s="442"/>
      <c r="D366" s="442"/>
      <c r="E366" s="442"/>
      <c r="F366" s="442"/>
      <c r="G366" s="442"/>
      <c r="H366" s="442"/>
      <c r="I366" s="443"/>
    </row>
    <row r="367" spans="2:9" x14ac:dyDescent="0.3">
      <c r="B367" s="427" t="str">
        <f>+B358</f>
        <v>Saldo al 31/03/2026</v>
      </c>
      <c r="C367" s="428"/>
      <c r="D367" s="218"/>
      <c r="E367" s="28">
        <v>0</v>
      </c>
      <c r="F367" s="28">
        <v>0</v>
      </c>
      <c r="G367" s="29"/>
      <c r="H367" s="29"/>
      <c r="I367" s="220"/>
    </row>
    <row r="368" spans="2:9" x14ac:dyDescent="0.3">
      <c r="B368" s="427" t="str">
        <f>+B359</f>
        <v>Saldo al 31/12/2025</v>
      </c>
      <c r="C368" s="428"/>
      <c r="D368" s="218"/>
      <c r="E368" s="28">
        <v>0</v>
      </c>
      <c r="F368" s="28">
        <v>0</v>
      </c>
      <c r="G368" s="29"/>
      <c r="H368" s="29"/>
      <c r="I368" s="220"/>
    </row>
    <row r="369" spans="1:13" x14ac:dyDescent="0.3">
      <c r="H369" s="1"/>
      <c r="I369" s="1"/>
    </row>
    <row r="370" spans="1:13" x14ac:dyDescent="0.3">
      <c r="A370" s="2"/>
      <c r="B370" s="149" t="s">
        <v>231</v>
      </c>
      <c r="C370" s="149"/>
      <c r="D370" s="149"/>
      <c r="E370" s="149"/>
      <c r="F370" s="149"/>
    </row>
    <row r="371" spans="1:13" x14ac:dyDescent="0.3">
      <c r="B371" s="148" t="s">
        <v>0</v>
      </c>
      <c r="C371" s="148"/>
      <c r="D371" s="148"/>
      <c r="E371" s="148"/>
      <c r="F371" s="148"/>
    </row>
    <row r="372" spans="1:13" x14ac:dyDescent="0.3">
      <c r="B372" s="156" t="s">
        <v>295</v>
      </c>
      <c r="C372" s="156"/>
      <c r="D372" s="156"/>
      <c r="E372" s="156"/>
      <c r="F372" s="156"/>
    </row>
    <row r="373" spans="1:13" x14ac:dyDescent="0.3">
      <c r="B373" s="174">
        <v>46112</v>
      </c>
      <c r="C373" s="156"/>
      <c r="D373" s="156"/>
      <c r="E373" s="156"/>
      <c r="F373" s="156"/>
    </row>
    <row r="375" spans="1:13" x14ac:dyDescent="0.3">
      <c r="B375" s="189" t="s">
        <v>290</v>
      </c>
      <c r="C375" s="5" t="s">
        <v>291</v>
      </c>
      <c r="D375" s="6" t="s">
        <v>292</v>
      </c>
      <c r="E375" s="5" t="s">
        <v>293</v>
      </c>
      <c r="F375" s="7" t="s">
        <v>294</v>
      </c>
    </row>
    <row r="376" spans="1:13" x14ac:dyDescent="0.3">
      <c r="B376" s="368">
        <v>45777</v>
      </c>
      <c r="C376" s="190" t="s">
        <v>408</v>
      </c>
      <c r="D376" s="190">
        <v>15067808</v>
      </c>
      <c r="E376" s="190">
        <v>15290118</v>
      </c>
      <c r="F376" s="191">
        <v>46136</v>
      </c>
    </row>
    <row r="377" spans="1:13" x14ac:dyDescent="0.3">
      <c r="B377" s="9">
        <f>+B373</f>
        <v>46112</v>
      </c>
      <c r="C377" s="190"/>
      <c r="D377" s="190"/>
      <c r="E377" s="192">
        <f>SUM(E376:E376)</f>
        <v>15290118</v>
      </c>
      <c r="F377" s="190"/>
    </row>
    <row r="378" spans="1:13" x14ac:dyDescent="0.3">
      <c r="B378" s="9">
        <v>46022</v>
      </c>
      <c r="C378" s="10"/>
      <c r="D378" s="10"/>
      <c r="E378" s="10">
        <v>115213114</v>
      </c>
      <c r="F378" s="10"/>
    </row>
    <row r="380" spans="1:13" x14ac:dyDescent="0.3">
      <c r="A380" s="2"/>
      <c r="B380" s="149" t="s">
        <v>296</v>
      </c>
      <c r="C380" s="149"/>
      <c r="D380" s="149"/>
      <c r="E380" s="149"/>
      <c r="F380" s="149"/>
      <c r="G380" s="149"/>
      <c r="H380" s="149"/>
      <c r="I380" s="149"/>
      <c r="J380" s="149"/>
      <c r="K380" s="149"/>
      <c r="L380" s="149"/>
      <c r="M380" s="149"/>
    </row>
    <row r="381" spans="1:13" x14ac:dyDescent="0.3">
      <c r="B381" s="148" t="s">
        <v>0</v>
      </c>
      <c r="C381" s="148"/>
      <c r="D381" s="148"/>
      <c r="E381" s="148"/>
      <c r="F381" s="148"/>
      <c r="G381" s="148"/>
      <c r="H381" s="148"/>
      <c r="I381" s="148"/>
      <c r="J381" s="148"/>
      <c r="K381" s="148"/>
      <c r="L381" s="148"/>
    </row>
    <row r="382" spans="1:13" x14ac:dyDescent="0.3">
      <c r="B382" s="156" t="s">
        <v>400</v>
      </c>
      <c r="C382" s="156"/>
      <c r="D382" s="156"/>
      <c r="E382" s="156"/>
      <c r="F382" s="156"/>
      <c r="G382" s="156"/>
      <c r="H382" s="156"/>
      <c r="I382" s="156"/>
      <c r="J382" s="156"/>
      <c r="K382" s="156"/>
      <c r="L382" s="156"/>
    </row>
    <row r="383" spans="1:13" x14ac:dyDescent="0.3">
      <c r="H383" s="1"/>
      <c r="I383" s="1"/>
      <c r="J383" s="1"/>
      <c r="K383" s="1"/>
    </row>
    <row r="384" spans="1:13" ht="15" customHeight="1" x14ac:dyDescent="0.3">
      <c r="B384" s="419" t="s">
        <v>117</v>
      </c>
      <c r="C384" s="157" t="s">
        <v>232</v>
      </c>
      <c r="D384" s="158"/>
      <c r="E384" s="158"/>
      <c r="F384" s="158"/>
      <c r="G384" s="159"/>
      <c r="H384" s="160" t="s">
        <v>233</v>
      </c>
      <c r="I384" s="161"/>
      <c r="J384" s="161"/>
      <c r="K384" s="161"/>
      <c r="L384" s="425" t="s">
        <v>234</v>
      </c>
    </row>
    <row r="385" spans="2:12" ht="28.8" x14ac:dyDescent="0.3">
      <c r="B385" s="419"/>
      <c r="C385" s="5" t="s">
        <v>235</v>
      </c>
      <c r="D385" s="6" t="s">
        <v>236</v>
      </c>
      <c r="E385" s="5" t="s">
        <v>237</v>
      </c>
      <c r="F385" s="7" t="s">
        <v>238</v>
      </c>
      <c r="G385" s="7" t="s">
        <v>239</v>
      </c>
      <c r="H385" s="7" t="s">
        <v>236</v>
      </c>
      <c r="I385" s="7" t="s">
        <v>237</v>
      </c>
      <c r="J385" s="7" t="s">
        <v>240</v>
      </c>
      <c r="K385" s="7" t="s">
        <v>241</v>
      </c>
      <c r="L385" s="426"/>
    </row>
    <row r="386" spans="2:12" x14ac:dyDescent="0.3">
      <c r="B386" s="8" t="s">
        <v>366</v>
      </c>
      <c r="C386" s="384">
        <v>661130976</v>
      </c>
      <c r="D386" s="384">
        <v>0</v>
      </c>
      <c r="E386" s="384">
        <v>0</v>
      </c>
      <c r="F386" s="385">
        <f>+C386+D386-E386</f>
        <v>661130976</v>
      </c>
      <c r="G386" s="414">
        <v>-548961302</v>
      </c>
      <c r="H386" s="386">
        <v>0</v>
      </c>
      <c r="I386" s="386">
        <v>0</v>
      </c>
      <c r="J386" s="386">
        <v>-17390724</v>
      </c>
      <c r="K386" s="385">
        <f>+G386+H386-I386+J386</f>
        <v>-566352026</v>
      </c>
      <c r="L386" s="385">
        <f>+F386+K386</f>
        <v>94778950</v>
      </c>
    </row>
    <row r="387" spans="2:12" x14ac:dyDescent="0.3">
      <c r="B387" s="9">
        <f>+B377</f>
        <v>46112</v>
      </c>
      <c r="C387" s="383">
        <f>+C386</f>
        <v>661130976</v>
      </c>
      <c r="D387" s="383">
        <f t="shared" ref="D387:L387" si="1">+D386</f>
        <v>0</v>
      </c>
      <c r="E387" s="383">
        <f t="shared" si="1"/>
        <v>0</v>
      </c>
      <c r="F387" s="383">
        <f t="shared" si="1"/>
        <v>661130976</v>
      </c>
      <c r="G387" s="415">
        <f t="shared" si="1"/>
        <v>-548961302</v>
      </c>
      <c r="H387" s="383">
        <f t="shared" si="1"/>
        <v>0</v>
      </c>
      <c r="I387" s="383">
        <f t="shared" si="1"/>
        <v>0</v>
      </c>
      <c r="J387" s="383">
        <f t="shared" si="1"/>
        <v>-17390724</v>
      </c>
      <c r="K387" s="383">
        <f t="shared" si="1"/>
        <v>-566352026</v>
      </c>
      <c r="L387" s="383">
        <f t="shared" si="1"/>
        <v>94778950</v>
      </c>
    </row>
    <row r="388" spans="2:12" x14ac:dyDescent="0.3">
      <c r="B388" s="9">
        <f>+B378</f>
        <v>46022</v>
      </c>
      <c r="C388" s="381">
        <v>642735976</v>
      </c>
      <c r="D388" s="381">
        <v>19947643</v>
      </c>
      <c r="E388" s="381">
        <v>1552643</v>
      </c>
      <c r="F388" s="383">
        <v>661130976</v>
      </c>
      <c r="G388" s="382">
        <v>-496330900</v>
      </c>
      <c r="H388" s="381">
        <v>0</v>
      </c>
      <c r="I388" s="381">
        <v>0</v>
      </c>
      <c r="J388" s="381">
        <v>-52630402</v>
      </c>
      <c r="K388" s="383">
        <v>-548961302</v>
      </c>
      <c r="L388" s="381">
        <v>112169674</v>
      </c>
    </row>
    <row r="389" spans="2:12" x14ac:dyDescent="0.3">
      <c r="H389" s="1"/>
      <c r="I389" s="1"/>
      <c r="J389" s="1"/>
      <c r="K389" s="1"/>
    </row>
    <row r="390" spans="2:12" x14ac:dyDescent="0.3">
      <c r="B390" s="156" t="str">
        <f>+B382</f>
        <v>Composición de Intangibles al 31/03/2026</v>
      </c>
      <c r="C390" s="156"/>
      <c r="D390" s="156"/>
      <c r="E390" s="156"/>
      <c r="F390" s="156"/>
      <c r="G390" s="156"/>
      <c r="H390" s="156"/>
      <c r="I390" s="156"/>
      <c r="J390" s="156"/>
      <c r="K390" s="156"/>
      <c r="L390" s="156"/>
    </row>
    <row r="391" spans="2:12" x14ac:dyDescent="0.3">
      <c r="H391" s="1"/>
      <c r="I391" s="1"/>
      <c r="J391" s="1"/>
      <c r="K391" s="1"/>
    </row>
    <row r="392" spans="2:12" x14ac:dyDescent="0.3">
      <c r="B392" s="420" t="s">
        <v>342</v>
      </c>
      <c r="C392" s="157" t="s">
        <v>343</v>
      </c>
      <c r="D392" s="158"/>
      <c r="E392" s="158"/>
      <c r="F392" s="159"/>
      <c r="G392" s="422" t="s">
        <v>233</v>
      </c>
      <c r="H392" s="422"/>
      <c r="I392" s="422"/>
      <c r="J392" s="422"/>
      <c r="K392" s="422"/>
      <c r="L392" s="423" t="s">
        <v>234</v>
      </c>
    </row>
    <row r="393" spans="2:12" ht="28.8" x14ac:dyDescent="0.3">
      <c r="B393" s="421"/>
      <c r="C393" s="246" t="s">
        <v>344</v>
      </c>
      <c r="D393" s="247" t="s">
        <v>345</v>
      </c>
      <c r="E393" s="247" t="s">
        <v>346</v>
      </c>
      <c r="F393" s="247" t="s">
        <v>347</v>
      </c>
      <c r="G393" s="245" t="s">
        <v>348</v>
      </c>
      <c r="H393" s="245" t="s">
        <v>345</v>
      </c>
      <c r="I393" s="248" t="s">
        <v>346</v>
      </c>
      <c r="J393" s="246" t="s">
        <v>349</v>
      </c>
      <c r="K393" s="248" t="s">
        <v>350</v>
      </c>
      <c r="L393" s="424"/>
    </row>
    <row r="394" spans="2:12" x14ac:dyDescent="0.3">
      <c r="B394" s="250" t="s">
        <v>371</v>
      </c>
      <c r="C394" s="249">
        <v>412084393</v>
      </c>
      <c r="D394" s="249">
        <v>0</v>
      </c>
      <c r="E394" s="249">
        <v>0</v>
      </c>
      <c r="F394" s="249">
        <f t="shared" ref="F394:F397" si="2">+C394+D394-E394</f>
        <v>412084393</v>
      </c>
      <c r="G394" s="379">
        <v>-147683124</v>
      </c>
      <c r="H394" s="249">
        <v>0</v>
      </c>
      <c r="I394" s="249">
        <v>0</v>
      </c>
      <c r="J394" s="249">
        <v>-25591017</v>
      </c>
      <c r="K394" s="249">
        <f t="shared" ref="K394:K397" si="3">+G394+H394-I394+J394</f>
        <v>-173274141</v>
      </c>
      <c r="L394" s="249">
        <f t="shared" ref="L394:L397" si="4">+F394+K394</f>
        <v>238810252</v>
      </c>
    </row>
    <row r="395" spans="2:12" x14ac:dyDescent="0.3">
      <c r="B395" s="251" t="s">
        <v>372</v>
      </c>
      <c r="C395" s="252">
        <v>384827273</v>
      </c>
      <c r="D395" s="252">
        <v>0</v>
      </c>
      <c r="E395" s="253">
        <v>0</v>
      </c>
      <c r="F395" s="252">
        <f t="shared" si="2"/>
        <v>384827273</v>
      </c>
      <c r="G395" s="252">
        <v>0</v>
      </c>
      <c r="H395" s="253">
        <v>0</v>
      </c>
      <c r="I395" s="252">
        <v>0</v>
      </c>
      <c r="J395" s="252">
        <v>0</v>
      </c>
      <c r="K395" s="252">
        <f t="shared" si="3"/>
        <v>0</v>
      </c>
      <c r="L395" s="252">
        <f t="shared" si="4"/>
        <v>384827273</v>
      </c>
    </row>
    <row r="396" spans="2:12" x14ac:dyDescent="0.3">
      <c r="B396" s="251" t="s">
        <v>373</v>
      </c>
      <c r="C396" s="252">
        <v>28096727</v>
      </c>
      <c r="D396" s="252">
        <v>32925900</v>
      </c>
      <c r="E396" s="253">
        <v>0</v>
      </c>
      <c r="F396" s="252">
        <f t="shared" si="2"/>
        <v>61022627</v>
      </c>
      <c r="G396" s="252">
        <v>-4700684</v>
      </c>
      <c r="H396" s="253">
        <v>0</v>
      </c>
      <c r="I396" s="252">
        <v>0</v>
      </c>
      <c r="J396" s="252">
        <v>-21560625</v>
      </c>
      <c r="K396" s="252">
        <f t="shared" si="3"/>
        <v>-26261309</v>
      </c>
      <c r="L396" s="252">
        <f t="shared" si="4"/>
        <v>34761318</v>
      </c>
    </row>
    <row r="397" spans="2:12" x14ac:dyDescent="0.3">
      <c r="B397" s="251" t="s">
        <v>374</v>
      </c>
      <c r="C397" s="252">
        <v>95723072</v>
      </c>
      <c r="D397" s="252">
        <v>0</v>
      </c>
      <c r="E397" s="253">
        <v>0</v>
      </c>
      <c r="F397" s="252">
        <f t="shared" si="2"/>
        <v>95723072</v>
      </c>
      <c r="G397" s="252">
        <v>-47687854</v>
      </c>
      <c r="H397" s="253">
        <v>0</v>
      </c>
      <c r="I397" s="252">
        <v>0</v>
      </c>
      <c r="J397" s="252">
        <v>-1558146</v>
      </c>
      <c r="K397" s="252">
        <f t="shared" si="3"/>
        <v>-49246000</v>
      </c>
      <c r="L397" s="252">
        <f t="shared" si="4"/>
        <v>46477072</v>
      </c>
    </row>
    <row r="398" spans="2:12" x14ac:dyDescent="0.3">
      <c r="B398" s="9">
        <f>+B387</f>
        <v>46112</v>
      </c>
      <c r="C398" s="254">
        <f>SUM(C394:C397)</f>
        <v>920731465</v>
      </c>
      <c r="D398" s="254">
        <f t="shared" ref="D398:L398" si="5">SUM(D394:D397)</f>
        <v>32925900</v>
      </c>
      <c r="E398" s="254">
        <f t="shared" si="5"/>
        <v>0</v>
      </c>
      <c r="F398" s="254">
        <f t="shared" si="5"/>
        <v>953657365</v>
      </c>
      <c r="G398" s="254">
        <f t="shared" si="5"/>
        <v>-200071662</v>
      </c>
      <c r="H398" s="254">
        <f t="shared" si="5"/>
        <v>0</v>
      </c>
      <c r="I398" s="254">
        <f t="shared" si="5"/>
        <v>0</v>
      </c>
      <c r="J398" s="254">
        <f t="shared" si="5"/>
        <v>-48709788</v>
      </c>
      <c r="K398" s="254">
        <f t="shared" si="5"/>
        <v>-248781450</v>
      </c>
      <c r="L398" s="254">
        <f t="shared" si="5"/>
        <v>704875915</v>
      </c>
    </row>
    <row r="399" spans="2:12" x14ac:dyDescent="0.3">
      <c r="B399" s="9">
        <f>+B388</f>
        <v>46022</v>
      </c>
      <c r="C399" s="254">
        <v>406779454</v>
      </c>
      <c r="D399" s="254">
        <v>513952011</v>
      </c>
      <c r="E399" s="254">
        <v>0</v>
      </c>
      <c r="F399" s="254">
        <v>920731465</v>
      </c>
      <c r="G399" s="254">
        <v>0</v>
      </c>
      <c r="H399" s="254">
        <v>0</v>
      </c>
      <c r="I399" s="254">
        <v>0</v>
      </c>
      <c r="J399" s="254">
        <v>200071662</v>
      </c>
      <c r="K399" s="254">
        <v>200071662</v>
      </c>
      <c r="L399" s="254">
        <v>720659803</v>
      </c>
    </row>
    <row r="400" spans="2:12" x14ac:dyDescent="0.3">
      <c r="H400" s="1"/>
      <c r="I400" s="1"/>
      <c r="J400" s="1"/>
      <c r="K400" s="1"/>
    </row>
    <row r="401" spans="1:11" x14ac:dyDescent="0.3">
      <c r="A401" s="2"/>
      <c r="B401" s="149" t="s">
        <v>304</v>
      </c>
      <c r="C401" s="149"/>
      <c r="D401" s="149"/>
      <c r="E401" s="149"/>
      <c r="F401" s="149"/>
    </row>
    <row r="402" spans="1:11" x14ac:dyDescent="0.3">
      <c r="B402" s="148" t="s">
        <v>0</v>
      </c>
      <c r="C402" s="148"/>
      <c r="D402" s="148"/>
      <c r="E402" s="148"/>
      <c r="F402" s="148"/>
    </row>
    <row r="403" spans="1:11" x14ac:dyDescent="0.3">
      <c r="B403" s="156" t="s">
        <v>307</v>
      </c>
      <c r="C403" s="156"/>
      <c r="D403" s="156"/>
      <c r="E403" s="156"/>
      <c r="F403" s="156"/>
    </row>
    <row r="405" spans="1:11" x14ac:dyDescent="0.3">
      <c r="B405" s="48" t="s">
        <v>45</v>
      </c>
      <c r="C405" s="48"/>
      <c r="D405" s="48"/>
    </row>
    <row r="406" spans="1:11" x14ac:dyDescent="0.3">
      <c r="B406" s="1" t="s">
        <v>299</v>
      </c>
    </row>
    <row r="407" spans="1:11" x14ac:dyDescent="0.3">
      <c r="B407" s="45" t="s">
        <v>34</v>
      </c>
      <c r="C407" s="45" t="s">
        <v>308</v>
      </c>
      <c r="D407" s="45" t="s">
        <v>309</v>
      </c>
      <c r="E407" s="46">
        <f>+BG!D7</f>
        <v>46112</v>
      </c>
      <c r="F407" s="46">
        <f>+BG!E7</f>
        <v>46022</v>
      </c>
    </row>
    <row r="408" spans="1:11" x14ac:dyDescent="0.3">
      <c r="B408" s="176" t="s">
        <v>381</v>
      </c>
      <c r="C408" s="176" t="s">
        <v>311</v>
      </c>
      <c r="D408" s="176" t="s">
        <v>336</v>
      </c>
      <c r="E408" s="177">
        <v>0</v>
      </c>
      <c r="F408" s="329">
        <v>983053060</v>
      </c>
      <c r="H408" s="309"/>
      <c r="I408" s="309"/>
      <c r="J408" s="309"/>
      <c r="K408" s="309"/>
    </row>
    <row r="409" spans="1:11" x14ac:dyDescent="0.3">
      <c r="B409" s="176" t="s">
        <v>382</v>
      </c>
      <c r="C409" s="176" t="s">
        <v>314</v>
      </c>
      <c r="D409" s="176" t="s">
        <v>439</v>
      </c>
      <c r="E409" s="177">
        <v>440768511</v>
      </c>
      <c r="F409" s="178">
        <v>281458612</v>
      </c>
      <c r="H409" s="309"/>
      <c r="I409" s="309"/>
      <c r="J409" s="309"/>
      <c r="K409" s="309"/>
    </row>
    <row r="410" spans="1:11" x14ac:dyDescent="0.3">
      <c r="B410" s="176" t="s">
        <v>33</v>
      </c>
      <c r="C410" s="176" t="s">
        <v>32</v>
      </c>
      <c r="D410" s="176" t="s">
        <v>439</v>
      </c>
      <c r="E410" s="177">
        <v>82458891</v>
      </c>
      <c r="F410" s="178">
        <v>83448398</v>
      </c>
      <c r="H410" s="309"/>
      <c r="I410" s="309"/>
      <c r="J410" s="309"/>
      <c r="K410" s="309"/>
    </row>
    <row r="411" spans="1:11" x14ac:dyDescent="0.3">
      <c r="B411" s="176" t="s">
        <v>31</v>
      </c>
      <c r="C411" s="176" t="s">
        <v>335</v>
      </c>
      <c r="D411" s="176" t="s">
        <v>336</v>
      </c>
      <c r="E411" s="177">
        <v>276800</v>
      </c>
      <c r="F411" s="178">
        <v>1207640</v>
      </c>
      <c r="H411" s="309"/>
      <c r="I411" s="309"/>
      <c r="J411" s="309"/>
      <c r="K411" s="309"/>
    </row>
    <row r="412" spans="1:11" x14ac:dyDescent="0.3">
      <c r="B412" s="176" t="s">
        <v>337</v>
      </c>
      <c r="C412" s="176" t="s">
        <v>319</v>
      </c>
      <c r="D412" s="176" t="s">
        <v>336</v>
      </c>
      <c r="E412" s="177">
        <v>376300</v>
      </c>
      <c r="F412" s="178">
        <v>676300</v>
      </c>
      <c r="H412" s="309"/>
      <c r="I412" s="309"/>
      <c r="J412" s="309"/>
      <c r="K412" s="309"/>
    </row>
    <row r="413" spans="1:11" x14ac:dyDescent="0.3">
      <c r="B413" s="179" t="s">
        <v>300</v>
      </c>
      <c r="C413" s="179"/>
      <c r="D413" s="179"/>
      <c r="E413" s="180">
        <f>SUM(E408:E412)</f>
        <v>523880502</v>
      </c>
      <c r="F413" s="180">
        <f>SUM(F408:F412)</f>
        <v>1349844010</v>
      </c>
      <c r="G413" s="105"/>
    </row>
    <row r="415" spans="1:11" x14ac:dyDescent="0.3">
      <c r="B415" s="48" t="s">
        <v>47</v>
      </c>
      <c r="C415" s="48"/>
      <c r="D415" s="48"/>
      <c r="E415" s="19"/>
    </row>
    <row r="416" spans="1:11" x14ac:dyDescent="0.3">
      <c r="B416" s="1" t="s">
        <v>52</v>
      </c>
    </row>
    <row r="417" spans="2:7" x14ac:dyDescent="0.3">
      <c r="B417" s="181" t="s">
        <v>34</v>
      </c>
      <c r="C417" s="45" t="s">
        <v>308</v>
      </c>
      <c r="D417" s="45" t="s">
        <v>309</v>
      </c>
      <c r="E417" s="182">
        <f>+E407</f>
        <v>46112</v>
      </c>
      <c r="F417" s="182">
        <f>+F407</f>
        <v>46022</v>
      </c>
    </row>
    <row r="418" spans="2:7" x14ac:dyDescent="0.3">
      <c r="B418" s="229" t="s">
        <v>338</v>
      </c>
      <c r="C418" s="33" t="s">
        <v>311</v>
      </c>
      <c r="D418" s="230" t="s">
        <v>316</v>
      </c>
      <c r="E418" s="231">
        <v>57074944</v>
      </c>
      <c r="F418" s="231">
        <v>1566530069</v>
      </c>
    </row>
    <row r="419" spans="2:7" x14ac:dyDescent="0.3">
      <c r="B419" s="232" t="s">
        <v>337</v>
      </c>
      <c r="C419" s="165" t="s">
        <v>319</v>
      </c>
      <c r="D419" s="233" t="s">
        <v>336</v>
      </c>
      <c r="E419" s="234">
        <v>982769468</v>
      </c>
      <c r="F419" s="82">
        <v>0</v>
      </c>
    </row>
    <row r="420" spans="2:7" x14ac:dyDescent="0.3">
      <c r="B420" s="20" t="s">
        <v>300</v>
      </c>
      <c r="C420" s="20"/>
      <c r="D420" s="20"/>
      <c r="E420" s="195">
        <f>SUM(E418:E419)</f>
        <v>1039844412</v>
      </c>
      <c r="F420" s="195">
        <f>SUM(F418:F419)</f>
        <v>1566530069</v>
      </c>
    </row>
    <row r="422" spans="2:7" x14ac:dyDescent="0.3">
      <c r="B422" s="31" t="s">
        <v>301</v>
      </c>
      <c r="C422" s="31"/>
      <c r="D422" s="31"/>
    </row>
    <row r="423" spans="2:7" x14ac:dyDescent="0.3">
      <c r="B423" s="183" t="s">
        <v>301</v>
      </c>
      <c r="C423" s="45" t="s">
        <v>308</v>
      </c>
      <c r="D423" s="45" t="s">
        <v>309</v>
      </c>
      <c r="E423" s="194">
        <f>+ER!D7</f>
        <v>46112</v>
      </c>
      <c r="F423" s="194">
        <f>+ER!E7</f>
        <v>45747</v>
      </c>
    </row>
    <row r="424" spans="2:7" x14ac:dyDescent="0.3">
      <c r="B424" s="176" t="s">
        <v>313</v>
      </c>
      <c r="C424" s="33" t="s">
        <v>314</v>
      </c>
      <c r="D424" s="176" t="s">
        <v>336</v>
      </c>
      <c r="E424" s="80">
        <v>9790076</v>
      </c>
      <c r="F424" s="79">
        <v>882727</v>
      </c>
    </row>
    <row r="425" spans="2:7" x14ac:dyDescent="0.3">
      <c r="B425" s="176" t="s">
        <v>33</v>
      </c>
      <c r="C425" s="38" t="s">
        <v>32</v>
      </c>
      <c r="D425" s="176" t="s">
        <v>336</v>
      </c>
      <c r="E425" s="80">
        <v>2103919</v>
      </c>
      <c r="F425" s="79">
        <v>6335948</v>
      </c>
    </row>
    <row r="426" spans="2:7" x14ac:dyDescent="0.3">
      <c r="B426" s="176" t="s">
        <v>310</v>
      </c>
      <c r="C426" s="176" t="s">
        <v>311</v>
      </c>
      <c r="D426" s="176" t="s">
        <v>336</v>
      </c>
      <c r="E426" s="80">
        <v>0</v>
      </c>
      <c r="F426" s="79">
        <v>1363636</v>
      </c>
      <c r="G426" s="198"/>
    </row>
    <row r="427" spans="2:7" x14ac:dyDescent="0.3">
      <c r="B427" s="184" t="s">
        <v>79</v>
      </c>
      <c r="C427" s="184"/>
      <c r="D427" s="184"/>
      <c r="E427" s="196">
        <f>SUM(E424:E426)</f>
        <v>11893995</v>
      </c>
      <c r="F427" s="185">
        <f>SUM(F424:F426)</f>
        <v>8582311</v>
      </c>
    </row>
    <row r="429" spans="2:7" x14ac:dyDescent="0.3">
      <c r="B429" s="31" t="s">
        <v>80</v>
      </c>
      <c r="C429" s="31"/>
      <c r="D429" s="31"/>
    </row>
    <row r="430" spans="2:7" x14ac:dyDescent="0.3">
      <c r="B430" s="186" t="s">
        <v>302</v>
      </c>
      <c r="C430" s="45" t="s">
        <v>308</v>
      </c>
      <c r="D430" s="45" t="s">
        <v>309</v>
      </c>
      <c r="E430" s="197">
        <f>+E423</f>
        <v>46112</v>
      </c>
      <c r="F430" s="193">
        <f>+F423</f>
        <v>45747</v>
      </c>
    </row>
    <row r="431" spans="2:7" x14ac:dyDescent="0.3">
      <c r="B431" s="176" t="s">
        <v>310</v>
      </c>
      <c r="C431" s="176" t="s">
        <v>311</v>
      </c>
      <c r="D431" s="176" t="s">
        <v>312</v>
      </c>
      <c r="E431" s="235">
        <v>5268967629</v>
      </c>
      <c r="F431" s="235">
        <v>4526429899</v>
      </c>
    </row>
    <row r="432" spans="2:7" x14ac:dyDescent="0.3">
      <c r="B432" s="176" t="s">
        <v>310</v>
      </c>
      <c r="C432" s="176" t="s">
        <v>311</v>
      </c>
      <c r="D432" s="176" t="s">
        <v>442</v>
      </c>
      <c r="E432" s="79">
        <v>0</v>
      </c>
      <c r="F432" s="79">
        <v>339768947</v>
      </c>
    </row>
    <row r="433" spans="2:6" x14ac:dyDescent="0.3">
      <c r="B433" s="176" t="s">
        <v>310</v>
      </c>
      <c r="C433" s="176" t="s">
        <v>311</v>
      </c>
      <c r="D433" s="176" t="s">
        <v>443</v>
      </c>
      <c r="E433" s="81"/>
      <c r="F433" s="81">
        <v>240000000</v>
      </c>
    </row>
    <row r="434" spans="2:6" x14ac:dyDescent="0.3">
      <c r="B434" s="184" t="s">
        <v>303</v>
      </c>
      <c r="C434" s="187"/>
      <c r="D434" s="187"/>
      <c r="E434" s="481">
        <f>SUM(E431:E433)</f>
        <v>5268967629</v>
      </c>
      <c r="F434" s="196">
        <f>SUM(F431:F433)</f>
        <v>5106198846</v>
      </c>
    </row>
    <row r="435" spans="2:6" x14ac:dyDescent="0.3">
      <c r="E435" s="198"/>
    </row>
  </sheetData>
  <sortState xmlns:xlrd2="http://schemas.microsoft.com/office/spreadsheetml/2017/richdata2" ref="B218:E225">
    <sortCondition descending="1" ref="D218:D225"/>
  </sortState>
  <mergeCells count="91">
    <mergeCell ref="G152:H152"/>
    <mergeCell ref="I152:I153"/>
    <mergeCell ref="J152:J153"/>
    <mergeCell ref="E152:E153"/>
    <mergeCell ref="F152:F153"/>
    <mergeCell ref="B150:F150"/>
    <mergeCell ref="B135:F135"/>
    <mergeCell ref="B98:F103"/>
    <mergeCell ref="B105:F105"/>
    <mergeCell ref="B107:F108"/>
    <mergeCell ref="B109:F119"/>
    <mergeCell ref="B146:I148"/>
    <mergeCell ref="B106:F106"/>
    <mergeCell ref="B305:F306"/>
    <mergeCell ref="B300:F301"/>
    <mergeCell ref="B296:F296"/>
    <mergeCell ref="B292:F292"/>
    <mergeCell ref="B120:F120"/>
    <mergeCell ref="B121:F123"/>
    <mergeCell ref="B125:F125"/>
    <mergeCell ref="B127:F128"/>
    <mergeCell ref="B130:F130"/>
    <mergeCell ref="B132:F133"/>
    <mergeCell ref="B152:B153"/>
    <mergeCell ref="C152:D152"/>
    <mergeCell ref="B294:C294"/>
    <mergeCell ref="B166:F166"/>
    <mergeCell ref="B176:F176"/>
    <mergeCell ref="B178:F178"/>
    <mergeCell ref="B96:F96"/>
    <mergeCell ref="B71:F71"/>
    <mergeCell ref="B72:F72"/>
    <mergeCell ref="B73:F73"/>
    <mergeCell ref="B74:F74"/>
    <mergeCell ref="B76:F94"/>
    <mergeCell ref="B193:F193"/>
    <mergeCell ref="B215:F215"/>
    <mergeCell ref="B275:F275"/>
    <mergeCell ref="B234:F234"/>
    <mergeCell ref="B289:D289"/>
    <mergeCell ref="B287:D287"/>
    <mergeCell ref="C9:F9"/>
    <mergeCell ref="C7:F7"/>
    <mergeCell ref="C8:F8"/>
    <mergeCell ref="C38:D38"/>
    <mergeCell ref="C10:F10"/>
    <mergeCell ref="C11:F11"/>
    <mergeCell ref="C12:F12"/>
    <mergeCell ref="C13:F13"/>
    <mergeCell ref="B15:F15"/>
    <mergeCell ref="B17:F35"/>
    <mergeCell ref="B56:B58"/>
    <mergeCell ref="C59:F59"/>
    <mergeCell ref="C51:D51"/>
    <mergeCell ref="C40:D40"/>
    <mergeCell ref="C41:D41"/>
    <mergeCell ref="C42:D42"/>
    <mergeCell ref="C43:D43"/>
    <mergeCell ref="C45:D45"/>
    <mergeCell ref="C60:F60"/>
    <mergeCell ref="C61:F61"/>
    <mergeCell ref="C58:F58"/>
    <mergeCell ref="C55:F55"/>
    <mergeCell ref="C56:F56"/>
    <mergeCell ref="C57:F57"/>
    <mergeCell ref="B326:H326"/>
    <mergeCell ref="B328:H328"/>
    <mergeCell ref="B346:C346"/>
    <mergeCell ref="B361:I366"/>
    <mergeCell ref="G318:G319"/>
    <mergeCell ref="H318:H319"/>
    <mergeCell ref="I318:I319"/>
    <mergeCell ref="B318:B319"/>
    <mergeCell ref="C318:C319"/>
    <mergeCell ref="D318:D319"/>
    <mergeCell ref="E318:E319"/>
    <mergeCell ref="F318:F319"/>
    <mergeCell ref="B367:C367"/>
    <mergeCell ref="B368:C368"/>
    <mergeCell ref="B327:I327"/>
    <mergeCell ref="B355:C355"/>
    <mergeCell ref="B356:C356"/>
    <mergeCell ref="B357:C357"/>
    <mergeCell ref="B358:C358"/>
    <mergeCell ref="B359:C359"/>
    <mergeCell ref="B329:I329"/>
    <mergeCell ref="B384:B385"/>
    <mergeCell ref="B392:B393"/>
    <mergeCell ref="G392:K392"/>
    <mergeCell ref="L392:L393"/>
    <mergeCell ref="L384:L385"/>
  </mergeCells>
  <pageMargins left="0.70866141732283472" right="0.70866141732283472" top="0.74803149606299213" bottom="0.74803149606299213" header="0.31496062992125984" footer="0.31496062992125984"/>
  <pageSetup paperSize="9" scale="62" fitToHeight="5" orientation="portrait" r:id="rId1"/>
  <ignoredErrors>
    <ignoredError sqref="E377 C237:D237 C240:D240 C244:D244 C248:D253 C256:D256 C265:D265 C268:D268 C271:D271 C241" unlockedFormula="1"/>
    <ignoredError sqref="C191" formulaRange="1"/>
  </ignoredErrors>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n5mwvKW9FeIWF4ETWqREalFKskuNlYm9skN8sK6B1SE=</DigestValue>
    </Reference>
    <Reference Type="http://www.w3.org/2000/09/xmldsig#Object" URI="#idOfficeObject">
      <DigestMethod Algorithm="http://www.w3.org/2001/04/xmlenc#sha256"/>
      <DigestValue>ETCibttI7xhzBcAibF5MdKaqLe7VqgR7HN+4vM46z0A=</DigestValue>
    </Reference>
    <Reference Type="http://uri.etsi.org/01903#SignedProperties" URI="#idSignedProperties">
      <Transforms>
        <Transform Algorithm="http://www.w3.org/TR/2001/REC-xml-c14n-20010315"/>
      </Transforms>
      <DigestMethod Algorithm="http://www.w3.org/2001/04/xmlenc#sha256"/>
      <DigestValue>CRDPOc9tpFIvMMWCw+oiAthlj80OBhN5gXPP44CmYzo=</DigestValue>
    </Reference>
  </SignedInfo>
  <SignatureValue>GNC4LccM8ZFId76UbFvNqxK6hEL3oWktAlKlJivTQnoMLr0MfM76hZId3m/ZwnrqSOoGOIiyZf4+
JJg0rd3jBdDve6MZ3d5EtgVJN0rhDJ/c5Tx5sFY030s0XjxJn97Mbj7tJjeJuv0WdXWEnf71tP2W
34qsCNVc4drU+gzhqPfvyveNkaueD7bV8dCstUs4Y34Y27mMMD5lqPDDQILCEJQp7ci3x0b+KtBP
OCa9OfkdQb/v6EcXv6TQA8s7JmloH+5lHoTf5uGj1IJ2kjKo551kF5QWcqpCWl2d7FJw7rkC0Ksw
e272w39Idjdbc9Vhez039hum4VxSynYRycmFAA==</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/6dni2NcTQQeAKL7LAnR1gs6iAeB5rwpayj3jG6A5Qc=</DigestValue>
      </Reference>
      <Reference URI="/xl/calcChain.xml?ContentType=application/vnd.openxmlformats-officedocument.spreadsheetml.calcChain+xml">
        <DigestMethod Algorithm="http://www.w3.org/2001/04/xmlenc#sha256"/>
        <DigestValue>oO0owaKfGOZus2oTUXOg1cI3CC7xK1eCMoGXxrBkslo=</DigestValue>
      </Reference>
      <Reference URI="/xl/featurePropertyBag/featurePropertyBag.xml?ContentType=application/vnd.ms-excel.featurepropertybag+xml">
        <DigestMethod Algorithm="http://www.w3.org/2001/04/xmlenc#sha256"/>
        <DigestValue>jtDgi98jvXy3nWw00uHTCc5X/haEe2Ymi3J/lgZnaiI=</DigestValue>
      </Reference>
      <Reference URI="/xl/printerSettings/printerSettings1.bin?ContentType=application/vnd.openxmlformats-officedocument.spreadsheetml.printerSettings">
        <DigestMethod Algorithm="http://www.w3.org/2001/04/xmlenc#sha256"/>
        <DigestValue>pY01hJYJqWTg/wszcdLQeARKpERXVhLyDIJqKOGzXus=</DigestValue>
      </Reference>
      <Reference URI="/xl/printerSettings/printerSettings2.bin?ContentType=application/vnd.openxmlformats-officedocument.spreadsheetml.printerSettings">
        <DigestMethod Algorithm="http://www.w3.org/2001/04/xmlenc#sha256"/>
        <DigestValue>i1H/KDFjJcYFnRoG/vQAPO15syS6bTWL9W8sSlcyte0=</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pY01hJYJqWTg/wszcdLQeARKpERXVhLyDIJqKOGzXus=</DigestValue>
      </Reference>
      <Reference URI="/xl/printerSettings/printerSettings5.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ZAQydJEPNCkd2qw/N18zvAWx0KUrz58qZKpnmzOPr34=</DigestValue>
      </Reference>
      <Reference URI="/xl/styles.xml?ContentType=application/vnd.openxmlformats-officedocument.spreadsheetml.styles+xml">
        <DigestMethod Algorithm="http://www.w3.org/2001/04/xmlenc#sha256"/>
        <DigestValue>LoBukwIi1TAzbUe8mbTkjVPC+cxll7Wa4vdwFZ6VU10=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8FliMkBsysmIXHX/MRCBa7JPlPP9OysxGf9MEoK9e5Y=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v8nOOctGv7SIHA45hXQ9Rs9LKpXGAKWzySGEnm6vtYE=</DigestValue>
      </Reference>
      <Reference URI="/xl/worksheets/sheet2.xml?ContentType=application/vnd.openxmlformats-officedocument.spreadsheetml.worksheet+xml">
        <DigestMethod Algorithm="http://www.w3.org/2001/04/xmlenc#sha256"/>
        <DigestValue>fvw8h4BFliOodAnCjAl3RzNOPZVhNUH1W7sZOysoVV8=</DigestValue>
      </Reference>
      <Reference URI="/xl/worksheets/sheet3.xml?ContentType=application/vnd.openxmlformats-officedocument.spreadsheetml.worksheet+xml">
        <DigestMethod Algorithm="http://www.w3.org/2001/04/xmlenc#sha256"/>
        <DigestValue>5qteaGtG/oIj6E9UuGzBo3+wQvEjPK5xI9IHX3CPi9k=</DigestValue>
      </Reference>
      <Reference URI="/xl/worksheets/sheet4.xml?ContentType=application/vnd.openxmlformats-officedocument.spreadsheetml.worksheet+xml">
        <DigestMethod Algorithm="http://www.w3.org/2001/04/xmlenc#sha256"/>
        <DigestValue>BiSx6fpvOoI9osVWW/kATPL9gj+NcBahKMNhHE4npEA=</DigestValue>
      </Reference>
      <Reference URI="/xl/worksheets/sheet5.xml?ContentType=application/vnd.openxmlformats-officedocument.spreadsheetml.worksheet+xml">
        <DigestMethod Algorithm="http://www.w3.org/2001/04/xmlenc#sha256"/>
        <DigestValue>CM6TJhXVejutatajsKHB7PeEJJNVt0149TYgBknimjU=</DigestValue>
      </Reference>
    </Manifest>
    <SignatureProperties>
      <SignatureProperty Id="idSignatureTime" Target="#idPackageSignature">
        <mdssi:SignatureTime xmlns:mdssi="http://schemas.openxmlformats.org/package/2006/digital-signature">
          <mdssi:Format>YYYY-MM-DDThh:mm:ssTZD</mdssi:Format>
          <mdssi:Value>2026-05-12T13:57:53Z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2026-05-12T13:57:53Z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FTdPpKwMBQ5B2wBKefI80PZQm3QcVchw3W/Y3At1UhM=</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J9rDjWib+Wzq48ep904X7ZZ9P5m88Y81yA0c4+i+vy4=</DigestValue>
    </Reference>
  </SignedInfo>
  <SignatureValue>BIkyPo7ckjXZXbsTa71rY8l6rkO5i280CW1PiJ9mRsisDmD4VeuZYeKlCZyGL8XYc70DhMLOefp6
7ptBpLchCpp8Nav75U4BjLQ+dSZpirVfKzDfegZAGQOk1iNIEArC0BK1CLjtpviiMRARRoBpt5dr
qf1EYIqTAkdbMb+x1xP4P6TgnX64cjyxibr1KKeAgbRU75+leqyjACnMOfhLtvO84ZOwR6faDJx5
vpwZ2Wl+ChKEEKUu9Z407/k3fZVRAYQtyb1TCAPN0EaCcJkOL4zAKktPwQkC1nH1+LTEqPEOcErQ
hF0lSJqufjl3XOslSSdEQeLvbv0jtXxauAREBw==</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/6dni2NcTQQeAKL7LAnR1gs6iAeB5rwpayj3jG6A5Qc=</DigestValue>
      </Reference>
      <Reference URI="/xl/calcChain.xml?ContentType=application/vnd.openxmlformats-officedocument.spreadsheetml.calcChain+xml">
        <DigestMethod Algorithm="http://www.w3.org/2001/04/xmlenc#sha256"/>
        <DigestValue>oO0owaKfGOZus2oTUXOg1cI3CC7xK1eCMoGXxrBkslo=</DigestValue>
      </Reference>
      <Reference URI="/xl/featurePropertyBag/featurePropertyBag.xml?ContentType=application/vnd.ms-excel.featurepropertybag+xml">
        <DigestMethod Algorithm="http://www.w3.org/2001/04/xmlenc#sha256"/>
        <DigestValue>jtDgi98jvXy3nWw00uHTCc5X/haEe2Ymi3J/lgZnaiI=</DigestValue>
      </Reference>
      <Reference URI="/xl/printerSettings/printerSettings1.bin?ContentType=application/vnd.openxmlformats-officedocument.spreadsheetml.printerSettings">
        <DigestMethod Algorithm="http://www.w3.org/2001/04/xmlenc#sha256"/>
        <DigestValue>pY01hJYJqWTg/wszcdLQeARKpERXVhLyDIJqKOGzXus=</DigestValue>
      </Reference>
      <Reference URI="/xl/printerSettings/printerSettings2.bin?ContentType=application/vnd.openxmlformats-officedocument.spreadsheetml.printerSettings">
        <DigestMethod Algorithm="http://www.w3.org/2001/04/xmlenc#sha256"/>
        <DigestValue>i1H/KDFjJcYFnRoG/vQAPO15syS6bTWL9W8sSlcyte0=</DigestValue>
      </Reference>
      <Reference URI="/xl/printerSettings/printerSettings3.bin?ContentType=application/vnd.openxmlformats-officedocument.spreadsheetml.printerSettings">
        <DigestMethod Algorithm="http://www.w3.org/2001/04/xmlenc#sha256"/>
        <DigestValue>i1H/KDFjJcYFnRoG/vQAPO15syS6bTWL9W8sSlcyte0=</DigestValue>
      </Reference>
      <Reference URI="/xl/printerSettings/printerSettings4.bin?ContentType=application/vnd.openxmlformats-officedocument.spreadsheetml.printerSettings">
        <DigestMethod Algorithm="http://www.w3.org/2001/04/xmlenc#sha256"/>
        <DigestValue>pY01hJYJqWTg/wszcdLQeARKpERXVhLyDIJqKOGzXus=</DigestValue>
      </Reference>
      <Reference URI="/xl/printerSettings/printerSettings5.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ZAQydJEPNCkd2qw/N18zvAWx0KUrz58qZKpnmzOPr34=</DigestValue>
      </Reference>
      <Reference URI="/xl/styles.xml?ContentType=application/vnd.openxmlformats-officedocument.spreadsheetml.styles+xml">
        <DigestMethod Algorithm="http://www.w3.org/2001/04/xmlenc#sha256"/>
        <DigestValue>LoBukwIi1TAzbUe8mbTkjVPC+cxll7Wa4vdwFZ6VU10=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8FliMkBsysmIXHX/MRCBa7JPlPP9OysxGf9MEoK9e5Y=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v8nOOctGv7SIHA45hXQ9Rs9LKpXGAKWzySGEnm6vtYE=</DigestValue>
      </Reference>
      <Reference URI="/xl/worksheets/sheet2.xml?ContentType=application/vnd.openxmlformats-officedocument.spreadsheetml.worksheet+xml">
        <DigestMethod Algorithm="http://www.w3.org/2001/04/xmlenc#sha256"/>
        <DigestValue>fvw8h4BFliOodAnCjAl3RzNOPZVhNUH1W7sZOysoVV8=</DigestValue>
      </Reference>
      <Reference URI="/xl/worksheets/sheet3.xml?ContentType=application/vnd.openxmlformats-officedocument.spreadsheetml.worksheet+xml">
        <DigestMethod Algorithm="http://www.w3.org/2001/04/xmlenc#sha256"/>
        <DigestValue>5qteaGtG/oIj6E9UuGzBo3+wQvEjPK5xI9IHX3CPi9k=</DigestValue>
      </Reference>
      <Reference URI="/xl/worksheets/sheet4.xml?ContentType=application/vnd.openxmlformats-officedocument.spreadsheetml.worksheet+xml">
        <DigestMethod Algorithm="http://www.w3.org/2001/04/xmlenc#sha256"/>
        <DigestValue>BiSx6fpvOoI9osVWW/kATPL9gj+NcBahKMNhHE4npEA=</DigestValue>
      </Reference>
      <Reference URI="/xl/worksheets/sheet5.xml?ContentType=application/vnd.openxmlformats-officedocument.spreadsheetml.worksheet+xml">
        <DigestMethod Algorithm="http://www.w3.org/2001/04/xmlenc#sha256"/>
        <DigestValue>CM6TJhXVejutatajsKHB7PeEJJNVt0149TYgBknimjU=</DigestValue>
      </Reference>
    </Manifest>
    <SignatureProperties>
      <SignatureProperty Id="idSignatureTime" Target="#idPackageSignature">
        <mdssi:SignatureTime xmlns:mdssi="http://schemas.openxmlformats.org/package/2006/digital-signature">
          <mdssi:Format>YYYY-MM-DDThh:mm:ssTZD</mdssi:Format>
          <mdssi:Value>2026-05-12T19:44:33Z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2026-05-12T19:44:33Z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Props1.xml><?xml version="1.0" encoding="utf-8"?>
<ds:datastoreItem xmlns:ds="http://schemas.openxmlformats.org/officeDocument/2006/customXml" ds:itemID="{0C17F7EC-CCD1-430E-BD65-533B9DC5F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E32C2A-12E0-495D-8093-26C1B12D7014}">
  <ds:schemaRefs>
    <ds:schemaRef ds:uri="http://schemas.microsoft.com/sharepoint/v3/contenttype/forms"/>
  </ds:schemaRefs>
</ds:datastoreItem>
</file>

<file path=customXml/itemProps3.xml><?xml version="1.0" encoding="utf-8"?>
<ds:datastoreItem xmlns:ds="http://schemas.openxmlformats.org/officeDocument/2006/customXml" ds:itemID="{CDC9D45C-077F-4CF4-872A-CF9866040FC7}">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BG</vt:lpstr>
      <vt:lpstr>ER</vt:lpstr>
      <vt:lpstr>EFE</vt:lpstr>
      <vt:lpstr>EEPN</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2026-05-12T13:57:34Z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